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10" windowHeight="9345" activeTab="3"/>
  </bookViews>
  <sheets>
    <sheet name="Прил 1" sheetId="7" r:id="rId1"/>
    <sheet name="Прил 2" sheetId="8" r:id="rId2"/>
    <sheet name="Прил 3" sheetId="10" r:id="rId3"/>
    <sheet name="прил 4" sheetId="11" r:id="rId4"/>
    <sheet name="прил 5" sheetId="9" r:id="rId5"/>
  </sheets>
  <definedNames>
    <definedName name="_xlnm.Print_Area" localSheetId="2">'Прил 3'!$A$1:$F$245</definedName>
    <definedName name="_xlnm.Print_Area" localSheetId="4">'прил 5'!$A$1:$D$13</definedName>
  </definedNames>
  <calcPr calcId="145621"/>
</workbook>
</file>

<file path=xl/calcChain.xml><?xml version="1.0" encoding="utf-8"?>
<calcChain xmlns="http://schemas.openxmlformats.org/spreadsheetml/2006/main">
  <c r="E89" i="11" l="1"/>
  <c r="D89" i="11"/>
  <c r="E181" i="11"/>
  <c r="D181" i="11"/>
  <c r="E167" i="11"/>
  <c r="D167" i="11"/>
  <c r="D166" i="11" s="1"/>
  <c r="E166" i="11"/>
  <c r="E130" i="11"/>
  <c r="E129" i="11" s="1"/>
  <c r="D130" i="11"/>
  <c r="D129" i="11" s="1"/>
  <c r="E117" i="11"/>
  <c r="E116" i="11" s="1"/>
  <c r="E192" i="11"/>
  <c r="E190" i="11"/>
  <c r="E185" i="11"/>
  <c r="E184" i="11" s="1"/>
  <c r="E183" i="11" s="1"/>
  <c r="E179" i="11"/>
  <c r="E174" i="11"/>
  <c r="E173" i="11" s="1"/>
  <c r="E172" i="11" s="1"/>
  <c r="E170" i="11"/>
  <c r="E169" i="11" s="1"/>
  <c r="E164" i="11"/>
  <c r="E163" i="11" s="1"/>
  <c r="E162" i="11" s="1"/>
  <c r="E161" i="11" s="1"/>
  <c r="E159" i="11"/>
  <c r="E156" i="11"/>
  <c r="E151" i="11"/>
  <c r="E150" i="11" s="1"/>
  <c r="E149" i="11" s="1"/>
  <c r="E148" i="11" s="1"/>
  <c r="E146" i="11"/>
  <c r="E145" i="11" s="1"/>
  <c r="E144" i="11" s="1"/>
  <c r="E143" i="11" s="1"/>
  <c r="E142" i="11" s="1"/>
  <c r="E140" i="11"/>
  <c r="E139" i="11" s="1"/>
  <c r="E138" i="11" s="1"/>
  <c r="E137" i="11" s="1"/>
  <c r="E136" i="11" s="1"/>
  <c r="E134" i="11"/>
  <c r="E133" i="11" s="1"/>
  <c r="E132" i="11" s="1"/>
  <c r="E127" i="11"/>
  <c r="E126" i="11" s="1"/>
  <c r="E122" i="11"/>
  <c r="E121" i="11" s="1"/>
  <c r="E120" i="11" s="1"/>
  <c r="E119" i="11" s="1"/>
  <c r="E114" i="11"/>
  <c r="E113" i="11" s="1"/>
  <c r="E107" i="11"/>
  <c r="E106" i="11" s="1"/>
  <c r="E105" i="11" s="1"/>
  <c r="E104" i="11" s="1"/>
  <c r="E102" i="11"/>
  <c r="E101" i="11" s="1"/>
  <c r="E99" i="11"/>
  <c r="E98" i="11" s="1"/>
  <c r="E94" i="11"/>
  <c r="E92" i="11"/>
  <c r="E87" i="11"/>
  <c r="E85" i="11"/>
  <c r="E84" i="11" s="1"/>
  <c r="E82" i="11"/>
  <c r="E81" i="11" s="1"/>
  <c r="E80" i="11" s="1"/>
  <c r="E75" i="11"/>
  <c r="E74" i="11" s="1"/>
  <c r="E73" i="11" s="1"/>
  <c r="E71" i="11"/>
  <c r="E70" i="11" s="1"/>
  <c r="E68" i="11"/>
  <c r="E67" i="11" s="1"/>
  <c r="E63" i="11"/>
  <c r="E62" i="11" s="1"/>
  <c r="E61" i="11" s="1"/>
  <c r="E58" i="11"/>
  <c r="E57" i="11" s="1"/>
  <c r="E56" i="11" s="1"/>
  <c r="E55" i="11" s="1"/>
  <c r="E53" i="11"/>
  <c r="E52" i="11" s="1"/>
  <c r="E47" i="11"/>
  <c r="E45" i="11"/>
  <c r="E41" i="11"/>
  <c r="E39" i="11"/>
  <c r="E37" i="11"/>
  <c r="E35" i="11"/>
  <c r="E32" i="11"/>
  <c r="E31" i="11" s="1"/>
  <c r="E29" i="11"/>
  <c r="E27" i="11"/>
  <c r="E23" i="11"/>
  <c r="E22" i="11" s="1"/>
  <c r="E21" i="11" s="1"/>
  <c r="E19" i="11"/>
  <c r="E17" i="11"/>
  <c r="E15" i="11"/>
  <c r="E11" i="11"/>
  <c r="E10" i="11" s="1"/>
  <c r="E9" i="11" s="1"/>
  <c r="D192" i="11"/>
  <c r="D190" i="11"/>
  <c r="D185" i="11"/>
  <c r="D184" i="11" s="1"/>
  <c r="D183" i="11" s="1"/>
  <c r="D179" i="11"/>
  <c r="D174" i="11"/>
  <c r="D173" i="11" s="1"/>
  <c r="D172" i="11" s="1"/>
  <c r="D170" i="11"/>
  <c r="D169" i="11" s="1"/>
  <c r="D164" i="11"/>
  <c r="D163" i="11" s="1"/>
  <c r="D162" i="11" s="1"/>
  <c r="D159" i="11"/>
  <c r="D156" i="11"/>
  <c r="D151" i="11"/>
  <c r="D150" i="11"/>
  <c r="D149" i="11" s="1"/>
  <c r="D148" i="11" s="1"/>
  <c r="D146" i="11"/>
  <c r="D145" i="11" s="1"/>
  <c r="D144" i="11" s="1"/>
  <c r="D143" i="11" s="1"/>
  <c r="D142" i="11" s="1"/>
  <c r="D140" i="11"/>
  <c r="D139" i="11" s="1"/>
  <c r="D138" i="11" s="1"/>
  <c r="D137" i="11" s="1"/>
  <c r="D136" i="11" s="1"/>
  <c r="D134" i="11"/>
  <c r="D133" i="11" s="1"/>
  <c r="D132" i="11" s="1"/>
  <c r="D127" i="11"/>
  <c r="D126" i="11" s="1"/>
  <c r="D122" i="11"/>
  <c r="D121" i="11" s="1"/>
  <c r="D120" i="11" s="1"/>
  <c r="D119" i="11" s="1"/>
  <c r="D117" i="11"/>
  <c r="D116" i="11" s="1"/>
  <c r="D114" i="11"/>
  <c r="D113" i="11" s="1"/>
  <c r="D107" i="11"/>
  <c r="D106" i="11" s="1"/>
  <c r="D105" i="11" s="1"/>
  <c r="D104" i="11" s="1"/>
  <c r="D102" i="11"/>
  <c r="D101" i="11" s="1"/>
  <c r="D99" i="11"/>
  <c r="D98" i="11" s="1"/>
  <c r="D94" i="11"/>
  <c r="D92" i="11"/>
  <c r="D87" i="11"/>
  <c r="D85" i="11"/>
  <c r="D84" i="11" s="1"/>
  <c r="D82" i="11"/>
  <c r="D81" i="11" s="1"/>
  <c r="D80" i="11" s="1"/>
  <c r="D75" i="11"/>
  <c r="D74" i="11" s="1"/>
  <c r="D73" i="11" s="1"/>
  <c r="D71" i="11"/>
  <c r="D70" i="11" s="1"/>
  <c r="D68" i="11"/>
  <c r="D67" i="11" s="1"/>
  <c r="D63" i="11"/>
  <c r="D62" i="11" s="1"/>
  <c r="D61" i="11" s="1"/>
  <c r="D58" i="11"/>
  <c r="D57" i="11" s="1"/>
  <c r="D56" i="11" s="1"/>
  <c r="D55" i="11" s="1"/>
  <c r="D53" i="11"/>
  <c r="D52" i="11" s="1"/>
  <c r="D50" i="11" s="1"/>
  <c r="D49" i="11" s="1"/>
  <c r="D47" i="11"/>
  <c r="D45" i="11"/>
  <c r="D41" i="11"/>
  <c r="D39" i="11"/>
  <c r="D37" i="11"/>
  <c r="D35" i="11"/>
  <c r="D32" i="11"/>
  <c r="D31" i="11" s="1"/>
  <c r="D29" i="11"/>
  <c r="D27" i="11"/>
  <c r="D23" i="11"/>
  <c r="D22" i="11" s="1"/>
  <c r="D21" i="11" s="1"/>
  <c r="D19" i="11"/>
  <c r="D17" i="11"/>
  <c r="D15" i="11"/>
  <c r="D11" i="11"/>
  <c r="D10" i="11" s="1"/>
  <c r="D9" i="11" s="1"/>
  <c r="F183" i="10"/>
  <c r="F188" i="10"/>
  <c r="E188" i="10"/>
  <c r="F154" i="10"/>
  <c r="E154" i="10"/>
  <c r="F135" i="10"/>
  <c r="F134" i="10" s="1"/>
  <c r="E135" i="10"/>
  <c r="E134" i="10" s="1"/>
  <c r="F86" i="10"/>
  <c r="F82" i="10"/>
  <c r="F85" i="10"/>
  <c r="F84" i="10" s="1"/>
  <c r="F83" i="10" s="1"/>
  <c r="F50" i="10"/>
  <c r="F49" i="10" s="1"/>
  <c r="E50" i="10"/>
  <c r="E49" i="10" s="1"/>
  <c r="F244" i="10"/>
  <c r="F243" i="10" s="1"/>
  <c r="F242" i="10" s="1"/>
  <c r="F241" i="10" s="1"/>
  <c r="F239" i="10"/>
  <c r="F238" i="10" s="1"/>
  <c r="F237" i="10" s="1"/>
  <c r="F236" i="10" s="1"/>
  <c r="F234" i="10"/>
  <c r="F233" i="10" s="1"/>
  <c r="F232" i="10" s="1"/>
  <c r="F231" i="10" s="1"/>
  <c r="F230" i="10" s="1"/>
  <c r="F229" i="10" s="1"/>
  <c r="F227" i="10"/>
  <c r="F225" i="10"/>
  <c r="F223" i="10"/>
  <c r="F216" i="10"/>
  <c r="F215" i="10" s="1"/>
  <c r="F214" i="10" s="1"/>
  <c r="F213" i="10" s="1"/>
  <c r="F212" i="10" s="1"/>
  <c r="F211" i="10" s="1"/>
  <c r="F209" i="10"/>
  <c r="F208" i="10" s="1"/>
  <c r="F207" i="10" s="1"/>
  <c r="F206" i="10" s="1"/>
  <c r="F205" i="10" s="1"/>
  <c r="F204" i="10" s="1"/>
  <c r="F201" i="10"/>
  <c r="F200" i="10" s="1"/>
  <c r="F198" i="10"/>
  <c r="F197" i="10" s="1"/>
  <c r="F196" i="10" s="1"/>
  <c r="F195" i="10" s="1"/>
  <c r="F193" i="10"/>
  <c r="F191" i="10"/>
  <c r="F186" i="10"/>
  <c r="F184" i="10"/>
  <c r="F182" i="10" s="1"/>
  <c r="F180" i="10"/>
  <c r="F179" i="10" s="1"/>
  <c r="F178" i="10" s="1"/>
  <c r="F174" i="10"/>
  <c r="F173" i="10" s="1"/>
  <c r="F172" i="10" s="1"/>
  <c r="F171" i="10" s="1"/>
  <c r="F167" i="10"/>
  <c r="F166" i="10" s="1"/>
  <c r="F165" i="10" s="1"/>
  <c r="F164" i="10" s="1"/>
  <c r="F163" i="10" s="1"/>
  <c r="F161" i="10"/>
  <c r="F160" i="10" s="1"/>
  <c r="F159" i="10" s="1"/>
  <c r="F158" i="10" s="1"/>
  <c r="F157" i="10" s="1"/>
  <c r="F152" i="10"/>
  <c r="F147" i="10"/>
  <c r="F146" i="10" s="1"/>
  <c r="F144" i="10"/>
  <c r="F143" i="10" s="1"/>
  <c r="F141" i="10"/>
  <c r="F140" i="10" s="1"/>
  <c r="F139" i="10" s="1"/>
  <c r="F138" i="10" s="1"/>
  <c r="F132" i="10"/>
  <c r="F131" i="10" s="1"/>
  <c r="F126" i="10"/>
  <c r="F125" i="10" s="1"/>
  <c r="F118" i="10"/>
  <c r="F117" i="10" s="1"/>
  <c r="F116" i="10" s="1"/>
  <c r="F115" i="10" s="1"/>
  <c r="F114" i="10" s="1"/>
  <c r="F112" i="10"/>
  <c r="F111" i="10" s="1"/>
  <c r="F110" i="10" s="1"/>
  <c r="F109" i="10" s="1"/>
  <c r="F108" i="10" s="1"/>
  <c r="F105" i="10"/>
  <c r="F104" i="10" s="1"/>
  <c r="F103" i="10" s="1"/>
  <c r="F102" i="10" s="1"/>
  <c r="F100" i="10"/>
  <c r="F99" i="10" s="1"/>
  <c r="F98" i="10" s="1"/>
  <c r="F97" i="10" s="1"/>
  <c r="F95" i="10"/>
  <c r="F94" i="10" s="1"/>
  <c r="F93" i="10" s="1"/>
  <c r="F79" i="10"/>
  <c r="F78" i="10" s="1"/>
  <c r="F72" i="10"/>
  <c r="F71" i="10" s="1"/>
  <c r="F70" i="10" s="1"/>
  <c r="F69" i="10" s="1"/>
  <c r="F68" i="10" s="1"/>
  <c r="F66" i="10"/>
  <c r="F65" i="10" s="1"/>
  <c r="F64" i="10" s="1"/>
  <c r="F63" i="10" s="1"/>
  <c r="F62" i="10" s="1"/>
  <c r="F59" i="10"/>
  <c r="F57" i="10"/>
  <c r="F47" i="10"/>
  <c r="F44" i="10"/>
  <c r="F39" i="10"/>
  <c r="F37" i="10"/>
  <c r="F35" i="10"/>
  <c r="F33" i="10"/>
  <c r="F28" i="10"/>
  <c r="F27" i="10" s="1"/>
  <c r="F26" i="10" s="1"/>
  <c r="F25" i="10" s="1"/>
  <c r="F23" i="10"/>
  <c r="F22" i="10" s="1"/>
  <c r="F20" i="10"/>
  <c r="F18" i="10"/>
  <c r="F13" i="10"/>
  <c r="F11" i="10"/>
  <c r="F10" i="10" s="1"/>
  <c r="F9" i="10" s="1"/>
  <c r="F8" i="10" s="1"/>
  <c r="E244" i="10"/>
  <c r="E243" i="10" s="1"/>
  <c r="E242" i="10" s="1"/>
  <c r="E241" i="10" s="1"/>
  <c r="E239" i="10"/>
  <c r="E238" i="10" s="1"/>
  <c r="E237" i="10" s="1"/>
  <c r="E234" i="10"/>
  <c r="E233" i="10" s="1"/>
  <c r="E232" i="10" s="1"/>
  <c r="E231" i="10" s="1"/>
  <c r="E230" i="10" s="1"/>
  <c r="E229" i="10" s="1"/>
  <c r="E227" i="10"/>
  <c r="E225" i="10"/>
  <c r="E223" i="10"/>
  <c r="E216" i="10"/>
  <c r="E215" i="10" s="1"/>
  <c r="E214" i="10" s="1"/>
  <c r="E213" i="10" s="1"/>
  <c r="E212" i="10" s="1"/>
  <c r="E211" i="10" s="1"/>
  <c r="E209" i="10"/>
  <c r="E208" i="10" s="1"/>
  <c r="E207" i="10" s="1"/>
  <c r="E206" i="10" s="1"/>
  <c r="E205" i="10" s="1"/>
  <c r="E204" i="10" s="1"/>
  <c r="E201" i="10"/>
  <c r="E200" i="10"/>
  <c r="E198" i="10"/>
  <c r="E197" i="10" s="1"/>
  <c r="E196" i="10" s="1"/>
  <c r="E195" i="10" s="1"/>
  <c r="E193" i="10"/>
  <c r="E191" i="10"/>
  <c r="E186" i="10"/>
  <c r="E183" i="10" s="1"/>
  <c r="E184" i="10"/>
  <c r="E180" i="10"/>
  <c r="E179" i="10"/>
  <c r="E178" i="10" s="1"/>
  <c r="E174" i="10"/>
  <c r="E173" i="10" s="1"/>
  <c r="E172" i="10" s="1"/>
  <c r="E171" i="10" s="1"/>
  <c r="E167" i="10"/>
  <c r="E166" i="10"/>
  <c r="E165" i="10"/>
  <c r="E164" i="10" s="1"/>
  <c r="E163" i="10" s="1"/>
  <c r="E161" i="10"/>
  <c r="E160" i="10" s="1"/>
  <c r="E159" i="10" s="1"/>
  <c r="E158" i="10" s="1"/>
  <c r="E157" i="10" s="1"/>
  <c r="E152" i="10"/>
  <c r="E151" i="10" s="1"/>
  <c r="E147" i="10"/>
  <c r="E146" i="10"/>
  <c r="E144" i="10"/>
  <c r="E143" i="10" s="1"/>
  <c r="E141" i="10"/>
  <c r="E140" i="10" s="1"/>
  <c r="E139" i="10" s="1"/>
  <c r="E138" i="10" s="1"/>
  <c r="E132" i="10"/>
  <c r="E131" i="10"/>
  <c r="E126" i="10"/>
  <c r="E125" i="10" s="1"/>
  <c r="E118" i="10"/>
  <c r="E117" i="10" s="1"/>
  <c r="E116" i="10" s="1"/>
  <c r="E115" i="10" s="1"/>
  <c r="E114" i="10" s="1"/>
  <c r="E112" i="10"/>
  <c r="E111" i="10" s="1"/>
  <c r="E110" i="10" s="1"/>
  <c r="E109" i="10" s="1"/>
  <c r="E108" i="10" s="1"/>
  <c r="E105" i="10"/>
  <c r="E104" i="10" s="1"/>
  <c r="E103" i="10" s="1"/>
  <c r="E102" i="10" s="1"/>
  <c r="E100" i="10"/>
  <c r="E99" i="10"/>
  <c r="E98" i="10" s="1"/>
  <c r="E97" i="10" s="1"/>
  <c r="E91" i="10" s="1"/>
  <c r="E95" i="10"/>
  <c r="E94" i="10"/>
  <c r="E93" i="10" s="1"/>
  <c r="E92" i="10"/>
  <c r="E86" i="10"/>
  <c r="E85" i="10" s="1"/>
  <c r="E84" i="10" s="1"/>
  <c r="E83" i="10" s="1"/>
  <c r="E82" i="10"/>
  <c r="E81" i="10" s="1"/>
  <c r="E79" i="10"/>
  <c r="E78" i="10" s="1"/>
  <c r="E77" i="10" s="1"/>
  <c r="E72" i="10"/>
  <c r="E71" i="10"/>
  <c r="E70" i="10"/>
  <c r="E69" i="10" s="1"/>
  <c r="E68" i="10" s="1"/>
  <c r="E66" i="10"/>
  <c r="E65" i="10" s="1"/>
  <c r="E64" i="10" s="1"/>
  <c r="E63" i="10" s="1"/>
  <c r="E62" i="10" s="1"/>
  <c r="E59" i="10"/>
  <c r="E57" i="10"/>
  <c r="E47" i="10"/>
  <c r="E44" i="10"/>
  <c r="E43" i="10"/>
  <c r="E42" i="10" s="1"/>
  <c r="E41" i="10" s="1"/>
  <c r="E39" i="10"/>
  <c r="E37" i="10"/>
  <c r="E35" i="10"/>
  <c r="E33" i="10"/>
  <c r="E28" i="10"/>
  <c r="E27" i="10"/>
  <c r="E26" i="10" s="1"/>
  <c r="E25" i="10" s="1"/>
  <c r="E23" i="10"/>
  <c r="E22" i="10"/>
  <c r="E20" i="10"/>
  <c r="E17" i="10" s="1"/>
  <c r="E18" i="10"/>
  <c r="E13" i="10"/>
  <c r="E11" i="10"/>
  <c r="D44" i="11" l="1"/>
  <c r="D43" i="11" s="1"/>
  <c r="D178" i="11"/>
  <c r="E178" i="11"/>
  <c r="E177" i="11" s="1"/>
  <c r="E176" i="11" s="1"/>
  <c r="D161" i="11"/>
  <c r="E44" i="11"/>
  <c r="E43" i="11" s="1"/>
  <c r="E189" i="11"/>
  <c r="E188" i="11" s="1"/>
  <c r="E187" i="11" s="1"/>
  <c r="D189" i="11"/>
  <c r="D188" i="11" s="1"/>
  <c r="D187" i="11" s="1"/>
  <c r="D177" i="11"/>
  <c r="D176" i="11" s="1"/>
  <c r="E79" i="11"/>
  <c r="D125" i="11"/>
  <c r="D124" i="11" s="1"/>
  <c r="E125" i="11"/>
  <c r="E124" i="11" s="1"/>
  <c r="D26" i="11"/>
  <c r="D14" i="11"/>
  <c r="D13" i="11" s="1"/>
  <c r="D8" i="11" s="1"/>
  <c r="D7" i="11" s="1"/>
  <c r="D155" i="11"/>
  <c r="D154" i="11" s="1"/>
  <c r="D153" i="11" s="1"/>
  <c r="D34" i="11"/>
  <c r="D66" i="11"/>
  <c r="D65" i="11" s="1"/>
  <c r="D60" i="11" s="1"/>
  <c r="D97" i="11"/>
  <c r="D96" i="11" s="1"/>
  <c r="E14" i="11"/>
  <c r="E13" i="11" s="1"/>
  <c r="E8" i="11" s="1"/>
  <c r="E7" i="11" s="1"/>
  <c r="D51" i="11"/>
  <c r="D112" i="11"/>
  <c r="D111" i="11" s="1"/>
  <c r="D110" i="11" s="1"/>
  <c r="D109" i="11" s="1"/>
  <c r="D91" i="11"/>
  <c r="E26" i="11"/>
  <c r="E34" i="11"/>
  <c r="E91" i="11"/>
  <c r="E155" i="11"/>
  <c r="E154" i="11" s="1"/>
  <c r="E153" i="11" s="1"/>
  <c r="E112" i="11"/>
  <c r="E111" i="11" s="1"/>
  <c r="E110" i="11" s="1"/>
  <c r="E109" i="11" s="1"/>
  <c r="E97" i="11"/>
  <c r="E96" i="11" s="1"/>
  <c r="E66" i="11"/>
  <c r="E65" i="11" s="1"/>
  <c r="E60" i="11"/>
  <c r="E50" i="11"/>
  <c r="E49" i="11" s="1"/>
  <c r="E51" i="11"/>
  <c r="D79" i="11"/>
  <c r="E182" i="10"/>
  <c r="E236" i="10"/>
  <c r="F43" i="10"/>
  <c r="F42" i="10" s="1"/>
  <c r="F41" i="10" s="1"/>
  <c r="E130" i="10"/>
  <c r="E129" i="10" s="1"/>
  <c r="E128" i="10" s="1"/>
  <c r="F130" i="10"/>
  <c r="F129" i="10" s="1"/>
  <c r="F128" i="10" s="1"/>
  <c r="E190" i="10"/>
  <c r="E16" i="10"/>
  <c r="E15" i="10" s="1"/>
  <c r="F151" i="10"/>
  <c r="F150" i="10" s="1"/>
  <c r="F149" i="10" s="1"/>
  <c r="F137" i="10" s="1"/>
  <c r="E150" i="10"/>
  <c r="E149" i="10" s="1"/>
  <c r="E76" i="10"/>
  <c r="E75" i="10" s="1"/>
  <c r="E74" i="10" s="1"/>
  <c r="E61" i="10" s="1"/>
  <c r="F81" i="10"/>
  <c r="E222" i="10"/>
  <c r="E219" i="10" s="1"/>
  <c r="E218" i="10" s="1"/>
  <c r="E203" i="10" s="1"/>
  <c r="E32" i="10"/>
  <c r="E30" i="10" s="1"/>
  <c r="E107" i="10"/>
  <c r="E56" i="10"/>
  <c r="E55" i="10" s="1"/>
  <c r="E54" i="10" s="1"/>
  <c r="E53" i="10" s="1"/>
  <c r="E52" i="10" s="1"/>
  <c r="E10" i="10"/>
  <c r="E9" i="10" s="1"/>
  <c r="E8" i="10" s="1"/>
  <c r="E7" i="10" s="1"/>
  <c r="F190" i="10"/>
  <c r="F177" i="10" s="1"/>
  <c r="F176" i="10" s="1"/>
  <c r="F170" i="10" s="1"/>
  <c r="F169" i="10" s="1"/>
  <c r="F17" i="10"/>
  <c r="F16" i="10" s="1"/>
  <c r="F15" i="10" s="1"/>
  <c r="F222" i="10"/>
  <c r="F219" i="10" s="1"/>
  <c r="F218" i="10" s="1"/>
  <c r="F203" i="10" s="1"/>
  <c r="E137" i="10"/>
  <c r="F32" i="10"/>
  <c r="F30" i="10" s="1"/>
  <c r="F56" i="10"/>
  <c r="F55" i="10" s="1"/>
  <c r="F54" i="10" s="1"/>
  <c r="F53" i="10" s="1"/>
  <c r="F52" i="10" s="1"/>
  <c r="F92" i="10"/>
  <c r="F91" i="10" s="1"/>
  <c r="F90" i="10" s="1"/>
  <c r="F89" i="10" s="1"/>
  <c r="F156" i="10"/>
  <c r="F123" i="10"/>
  <c r="F122" i="10" s="1"/>
  <c r="F121" i="10" s="1"/>
  <c r="F124" i="10"/>
  <c r="F107" i="10"/>
  <c r="F77" i="10"/>
  <c r="F76" i="10" s="1"/>
  <c r="F75" i="10" s="1"/>
  <c r="F74" i="10" s="1"/>
  <c r="F61" i="10" s="1"/>
  <c r="E124" i="10"/>
  <c r="E123" i="10"/>
  <c r="E122" i="10" s="1"/>
  <c r="E121" i="10" s="1"/>
  <c r="E177" i="10"/>
  <c r="E176" i="10" s="1"/>
  <c r="E170" i="10" s="1"/>
  <c r="E169" i="10" s="1"/>
  <c r="E90" i="10"/>
  <c r="E89" i="10" s="1"/>
  <c r="E156" i="10"/>
  <c r="D12" i="9"/>
  <c r="C12" i="9"/>
  <c r="D10" i="9"/>
  <c r="C10" i="9"/>
  <c r="D9" i="9"/>
  <c r="D5" i="9" s="1"/>
  <c r="C9" i="9"/>
  <c r="C5" i="9" s="1"/>
  <c r="D6" i="9"/>
  <c r="C6" i="9"/>
  <c r="G184" i="8"/>
  <c r="G183" i="8" s="1"/>
  <c r="G152" i="8"/>
  <c r="G151" i="8" s="1"/>
  <c r="G193" i="8"/>
  <c r="G192" i="8" s="1"/>
  <c r="G191" i="8"/>
  <c r="G190" i="8" s="1"/>
  <c r="G187" i="8"/>
  <c r="F187" i="8"/>
  <c r="F152" i="8"/>
  <c r="F151" i="8" s="1"/>
  <c r="G153" i="8"/>
  <c r="F153" i="8"/>
  <c r="G186" i="8"/>
  <c r="G185" i="8" s="1"/>
  <c r="G134" i="8"/>
  <c r="G133" i="8" s="1"/>
  <c r="F134" i="8"/>
  <c r="F133" i="8" s="1"/>
  <c r="G61" i="8"/>
  <c r="G60" i="8" s="1"/>
  <c r="G53" i="8"/>
  <c r="G52" i="8" s="1"/>
  <c r="F53" i="8"/>
  <c r="F52" i="8" s="1"/>
  <c r="G49" i="8"/>
  <c r="G47" i="8" s="1"/>
  <c r="G46" i="8" s="1"/>
  <c r="G45" i="8" s="1"/>
  <c r="G44" i="8" s="1"/>
  <c r="G39" i="8"/>
  <c r="G38" i="8" s="1"/>
  <c r="G37" i="8"/>
  <c r="G36" i="8" s="1"/>
  <c r="G24" i="8"/>
  <c r="G23" i="8" s="1"/>
  <c r="G22" i="8"/>
  <c r="G21" i="8" s="1"/>
  <c r="G243" i="8"/>
  <c r="G242" i="8" s="1"/>
  <c r="G241" i="8" s="1"/>
  <c r="G240" i="8" s="1"/>
  <c r="G238" i="8"/>
  <c r="G237" i="8" s="1"/>
  <c r="G236" i="8" s="1"/>
  <c r="G233" i="8"/>
  <c r="G232" i="8" s="1"/>
  <c r="G231" i="8" s="1"/>
  <c r="G230" i="8" s="1"/>
  <c r="G229" i="8" s="1"/>
  <c r="G228" i="8" s="1"/>
  <c r="G226" i="8"/>
  <c r="G224" i="8"/>
  <c r="G222" i="8"/>
  <c r="G215" i="8"/>
  <c r="G214" i="8" s="1"/>
  <c r="G213" i="8" s="1"/>
  <c r="G212" i="8" s="1"/>
  <c r="G211" i="8" s="1"/>
  <c r="G210" i="8" s="1"/>
  <c r="G208" i="8"/>
  <c r="G207" i="8" s="1"/>
  <c r="G206" i="8" s="1"/>
  <c r="G205" i="8" s="1"/>
  <c r="G204" i="8" s="1"/>
  <c r="G203" i="8" s="1"/>
  <c r="G200" i="8"/>
  <c r="G199" i="8" s="1"/>
  <c r="G197" i="8"/>
  <c r="G196" i="8" s="1"/>
  <c r="G179" i="8"/>
  <c r="G178" i="8" s="1"/>
  <c r="G177" i="8" s="1"/>
  <c r="G173" i="8"/>
  <c r="G172" i="8" s="1"/>
  <c r="G171" i="8" s="1"/>
  <c r="G170" i="8" s="1"/>
  <c r="G166" i="8"/>
  <c r="G165" i="8" s="1"/>
  <c r="G164" i="8" s="1"/>
  <c r="G163" i="8" s="1"/>
  <c r="G162" i="8" s="1"/>
  <c r="G160" i="8"/>
  <c r="G159" i="8" s="1"/>
  <c r="G158" i="8" s="1"/>
  <c r="G157" i="8" s="1"/>
  <c r="G156" i="8" s="1"/>
  <c r="G146" i="8"/>
  <c r="G145" i="8" s="1"/>
  <c r="G143" i="8"/>
  <c r="G142" i="8" s="1"/>
  <c r="G140" i="8"/>
  <c r="G139" i="8" s="1"/>
  <c r="G138" i="8" s="1"/>
  <c r="G137" i="8" s="1"/>
  <c r="G131" i="8"/>
  <c r="G130" i="8" s="1"/>
  <c r="G125" i="8"/>
  <c r="G124" i="8" s="1"/>
  <c r="G117" i="8"/>
  <c r="G116" i="8" s="1"/>
  <c r="G115" i="8" s="1"/>
  <c r="G114" i="8" s="1"/>
  <c r="G113" i="8" s="1"/>
  <c r="G111" i="8"/>
  <c r="G110" i="8" s="1"/>
  <c r="G109" i="8" s="1"/>
  <c r="G108" i="8" s="1"/>
  <c r="G107" i="8" s="1"/>
  <c r="G104" i="8"/>
  <c r="G103" i="8" s="1"/>
  <c r="G102" i="8" s="1"/>
  <c r="G101" i="8" s="1"/>
  <c r="G99" i="8"/>
  <c r="G98" i="8" s="1"/>
  <c r="G97" i="8" s="1"/>
  <c r="G96" i="8" s="1"/>
  <c r="G94" i="8"/>
  <c r="G93" i="8" s="1"/>
  <c r="G92" i="8" s="1"/>
  <c r="G85" i="8"/>
  <c r="G84" i="8" s="1"/>
  <c r="G82" i="8"/>
  <c r="G81" i="8" s="1"/>
  <c r="G75" i="8"/>
  <c r="G74" i="8" s="1"/>
  <c r="G73" i="8" s="1"/>
  <c r="G72" i="8" s="1"/>
  <c r="G71" i="8" s="1"/>
  <c r="G69" i="8"/>
  <c r="G68" i="8" s="1"/>
  <c r="G67" i="8" s="1"/>
  <c r="G66" i="8" s="1"/>
  <c r="G65" i="8" s="1"/>
  <c r="G62" i="8"/>
  <c r="G50" i="8"/>
  <c r="G42" i="8"/>
  <c r="G40" i="8"/>
  <c r="G31" i="8"/>
  <c r="G30" i="8" s="1"/>
  <c r="G29" i="8" s="1"/>
  <c r="G28" i="8" s="1"/>
  <c r="G26" i="8"/>
  <c r="G25" i="8" s="1"/>
  <c r="G16" i="8"/>
  <c r="G14" i="8"/>
  <c r="G13" i="8" s="1"/>
  <c r="G12" i="8" s="1"/>
  <c r="G11" i="8" s="1"/>
  <c r="F243" i="8"/>
  <c r="F242" i="8" s="1"/>
  <c r="F241" i="8" s="1"/>
  <c r="F240" i="8" s="1"/>
  <c r="F238" i="8"/>
  <c r="F237" i="8" s="1"/>
  <c r="F236" i="8" s="1"/>
  <c r="F233" i="8"/>
  <c r="F232" i="8" s="1"/>
  <c r="F231" i="8" s="1"/>
  <c r="F230" i="8" s="1"/>
  <c r="F229" i="8" s="1"/>
  <c r="F228" i="8" s="1"/>
  <c r="F226" i="8"/>
  <c r="F224" i="8"/>
  <c r="F222" i="8"/>
  <c r="F215" i="8"/>
  <c r="F214" i="8" s="1"/>
  <c r="F213" i="8" s="1"/>
  <c r="F212" i="8" s="1"/>
  <c r="F211" i="8" s="1"/>
  <c r="F210" i="8" s="1"/>
  <c r="F208" i="8"/>
  <c r="F207" i="8" s="1"/>
  <c r="F206" i="8" s="1"/>
  <c r="F205" i="8" s="1"/>
  <c r="F204" i="8" s="1"/>
  <c r="F203" i="8" s="1"/>
  <c r="F200" i="8"/>
  <c r="F199" i="8" s="1"/>
  <c r="F197" i="8"/>
  <c r="F196" i="8" s="1"/>
  <c r="F192" i="8"/>
  <c r="F190" i="8"/>
  <c r="F185" i="8"/>
  <c r="F183" i="8"/>
  <c r="F179" i="8"/>
  <c r="F178" i="8" s="1"/>
  <c r="F177" i="8" s="1"/>
  <c r="F173" i="8"/>
  <c r="F172" i="8" s="1"/>
  <c r="F171" i="8" s="1"/>
  <c r="F170" i="8" s="1"/>
  <c r="F166" i="8"/>
  <c r="F165" i="8" s="1"/>
  <c r="F164" i="8" s="1"/>
  <c r="F163" i="8" s="1"/>
  <c r="F162" i="8" s="1"/>
  <c r="F160" i="8"/>
  <c r="F159" i="8" s="1"/>
  <c r="F158" i="8" s="1"/>
  <c r="F157" i="8" s="1"/>
  <c r="F156" i="8" s="1"/>
  <c r="F146" i="8"/>
  <c r="F145" i="8" s="1"/>
  <c r="F143" i="8"/>
  <c r="F142" i="8" s="1"/>
  <c r="F140" i="8"/>
  <c r="F139" i="8" s="1"/>
  <c r="F138" i="8" s="1"/>
  <c r="F137" i="8" s="1"/>
  <c r="F131" i="8"/>
  <c r="F130" i="8" s="1"/>
  <c r="F125" i="8"/>
  <c r="F124" i="8" s="1"/>
  <c r="F117" i="8"/>
  <c r="F116" i="8"/>
  <c r="F115" i="8" s="1"/>
  <c r="F114" i="8" s="1"/>
  <c r="F113" i="8" s="1"/>
  <c r="F111" i="8"/>
  <c r="F110" i="8" s="1"/>
  <c r="F109" i="8" s="1"/>
  <c r="F108" i="8" s="1"/>
  <c r="F107" i="8" s="1"/>
  <c r="F104" i="8"/>
  <c r="F103" i="8" s="1"/>
  <c r="F102" i="8" s="1"/>
  <c r="F101" i="8" s="1"/>
  <c r="F99" i="8"/>
  <c r="F98" i="8" s="1"/>
  <c r="F97" i="8" s="1"/>
  <c r="F96" i="8" s="1"/>
  <c r="F94" i="8"/>
  <c r="F91" i="8" s="1"/>
  <c r="F93" i="8"/>
  <c r="F92" i="8"/>
  <c r="F85" i="8"/>
  <c r="F84" i="8" s="1"/>
  <c r="F82" i="8"/>
  <c r="F81" i="8" s="1"/>
  <c r="F75" i="8"/>
  <c r="F74" i="8" s="1"/>
  <c r="F73" i="8" s="1"/>
  <c r="F72" i="8" s="1"/>
  <c r="F71" i="8" s="1"/>
  <c r="F69" i="8"/>
  <c r="F68" i="8" s="1"/>
  <c r="F67" i="8" s="1"/>
  <c r="F66" i="8" s="1"/>
  <c r="F65" i="8" s="1"/>
  <c r="F62" i="8"/>
  <c r="F60" i="8"/>
  <c r="F59" i="8" s="1"/>
  <c r="F58" i="8" s="1"/>
  <c r="F57" i="8" s="1"/>
  <c r="F56" i="8" s="1"/>
  <c r="F55" i="8" s="1"/>
  <c r="F50" i="8"/>
  <c r="F47" i="8"/>
  <c r="F42" i="8"/>
  <c r="F40" i="8"/>
  <c r="F38" i="8"/>
  <c r="F36" i="8"/>
  <c r="F31" i="8"/>
  <c r="F30" i="8" s="1"/>
  <c r="F29" i="8" s="1"/>
  <c r="F28" i="8" s="1"/>
  <c r="F26" i="8"/>
  <c r="F25" i="8" s="1"/>
  <c r="F23" i="8"/>
  <c r="F21" i="8"/>
  <c r="F16" i="8"/>
  <c r="F14" i="8"/>
  <c r="D73" i="7"/>
  <c r="E63" i="7"/>
  <c r="E64" i="7"/>
  <c r="E65" i="7"/>
  <c r="E66" i="7"/>
  <c r="E67" i="7"/>
  <c r="E68" i="7"/>
  <c r="E69" i="7"/>
  <c r="E70" i="7"/>
  <c r="E71" i="7"/>
  <c r="E72" i="7"/>
  <c r="D62" i="7"/>
  <c r="D61" i="7" s="1"/>
  <c r="C62" i="7"/>
  <c r="D71" i="7"/>
  <c r="C71" i="7"/>
  <c r="E57" i="7"/>
  <c r="D57" i="7"/>
  <c r="D56" i="7" s="1"/>
  <c r="C57" i="7"/>
  <c r="D53" i="7"/>
  <c r="D51" i="7"/>
  <c r="D49" i="7"/>
  <c r="D48" i="7" s="1"/>
  <c r="D47" i="7" s="1"/>
  <c r="D44" i="7"/>
  <c r="D42" i="7"/>
  <c r="D41" i="7"/>
  <c r="D39" i="7"/>
  <c r="D34" i="7" s="1"/>
  <c r="D37" i="7"/>
  <c r="D35" i="7"/>
  <c r="D31" i="7"/>
  <c r="D29" i="7"/>
  <c r="G59" i="8" l="1"/>
  <c r="G58" i="8" s="1"/>
  <c r="G57" i="8" s="1"/>
  <c r="G56" i="8" s="1"/>
  <c r="G55" i="8" s="1"/>
  <c r="F182" i="8"/>
  <c r="D25" i="11"/>
  <c r="E25" i="11"/>
  <c r="D78" i="11"/>
  <c r="D77" i="11" s="1"/>
  <c r="D6" i="11" s="1"/>
  <c r="E78" i="11"/>
  <c r="E77" i="11" s="1"/>
  <c r="E6" i="11"/>
  <c r="E120" i="10"/>
  <c r="F7" i="10"/>
  <c r="E31" i="10"/>
  <c r="F221" i="10"/>
  <c r="F220" i="10" s="1"/>
  <c r="F88" i="10"/>
  <c r="F120" i="10"/>
  <c r="F31" i="10"/>
  <c r="E88" i="10"/>
  <c r="E221" i="10"/>
  <c r="E220" i="10" s="1"/>
  <c r="E6" i="10"/>
  <c r="G182" i="8"/>
  <c r="G221" i="8"/>
  <c r="G218" i="8" s="1"/>
  <c r="G217" i="8" s="1"/>
  <c r="G202" i="8" s="1"/>
  <c r="G150" i="8"/>
  <c r="G149" i="8" s="1"/>
  <c r="G148" i="8" s="1"/>
  <c r="G136" i="8" s="1"/>
  <c r="F150" i="8"/>
  <c r="F149" i="8" s="1"/>
  <c r="F148" i="8" s="1"/>
  <c r="F136" i="8" s="1"/>
  <c r="F189" i="8"/>
  <c r="F221" i="8"/>
  <c r="F220" i="8" s="1"/>
  <c r="F219" i="8" s="1"/>
  <c r="F20" i="8"/>
  <c r="F19" i="8" s="1"/>
  <c r="F18" i="8" s="1"/>
  <c r="F195" i="8"/>
  <c r="F194" i="8" s="1"/>
  <c r="F129" i="8"/>
  <c r="F128" i="8" s="1"/>
  <c r="F127" i="8" s="1"/>
  <c r="F46" i="8"/>
  <c r="F45" i="8" s="1"/>
  <c r="F44" i="8" s="1"/>
  <c r="G91" i="8"/>
  <c r="G129" i="8"/>
  <c r="G128" i="8" s="1"/>
  <c r="G127" i="8" s="1"/>
  <c r="G189" i="8"/>
  <c r="F106" i="8"/>
  <c r="F35" i="8"/>
  <c r="F80" i="8"/>
  <c r="F79" i="8" s="1"/>
  <c r="F78" i="8" s="1"/>
  <c r="F77" i="8" s="1"/>
  <c r="F64" i="8" s="1"/>
  <c r="F155" i="8"/>
  <c r="F235" i="8"/>
  <c r="F13" i="8"/>
  <c r="F12" i="8" s="1"/>
  <c r="F11" i="8" s="1"/>
  <c r="F181" i="8"/>
  <c r="G20" i="8"/>
  <c r="G19" i="8" s="1"/>
  <c r="G18" i="8" s="1"/>
  <c r="G181" i="8"/>
  <c r="G35" i="8"/>
  <c r="G33" i="8" s="1"/>
  <c r="G235" i="8"/>
  <c r="G220" i="8"/>
  <c r="G219" i="8" s="1"/>
  <c r="G195" i="8"/>
  <c r="G194" i="8" s="1"/>
  <c r="G155" i="8"/>
  <c r="G122" i="8"/>
  <c r="G121" i="8" s="1"/>
  <c r="G120" i="8" s="1"/>
  <c r="G123" i="8"/>
  <c r="G106" i="8"/>
  <c r="G90" i="8"/>
  <c r="G89" i="8" s="1"/>
  <c r="G88" i="8" s="1"/>
  <c r="G87" i="8" s="1"/>
  <c r="G80" i="8"/>
  <c r="G79" i="8" s="1"/>
  <c r="G78" i="8" s="1"/>
  <c r="G77" i="8" s="1"/>
  <c r="G64" i="8" s="1"/>
  <c r="F176" i="8"/>
  <c r="F90" i="8"/>
  <c r="F89" i="8" s="1"/>
  <c r="F88" i="8" s="1"/>
  <c r="F87" i="8"/>
  <c r="F123" i="8"/>
  <c r="F122" i="8"/>
  <c r="F121" i="8" s="1"/>
  <c r="F120" i="8" s="1"/>
  <c r="E62" i="7"/>
  <c r="C61" i="7"/>
  <c r="E61" i="7" s="1"/>
  <c r="D33" i="7"/>
  <c r="D28" i="7"/>
  <c r="E28" i="7" s="1"/>
  <c r="E30" i="7"/>
  <c r="E31" i="7"/>
  <c r="E32" i="7"/>
  <c r="E35" i="7"/>
  <c r="E36" i="7"/>
  <c r="E37" i="7"/>
  <c r="E38" i="7"/>
  <c r="E40" i="7"/>
  <c r="E43" i="7"/>
  <c r="E45" i="7"/>
  <c r="E46" i="7"/>
  <c r="E47" i="7"/>
  <c r="E48" i="7"/>
  <c r="E49" i="7"/>
  <c r="E50" i="7"/>
  <c r="E51" i="7"/>
  <c r="E52" i="7"/>
  <c r="E54" i="7"/>
  <c r="E55" i="7"/>
  <c r="E60" i="7"/>
  <c r="E22" i="7"/>
  <c r="E23" i="7"/>
  <c r="E25" i="7"/>
  <c r="D23" i="7"/>
  <c r="D22" i="7" s="1"/>
  <c r="D24" i="7"/>
  <c r="E24" i="7" s="1"/>
  <c r="E16" i="7"/>
  <c r="E17" i="7"/>
  <c r="E18" i="7"/>
  <c r="E19" i="7"/>
  <c r="D15" i="7"/>
  <c r="E11" i="7"/>
  <c r="E12" i="7"/>
  <c r="D13" i="7"/>
  <c r="E13" i="7" s="1"/>
  <c r="D12" i="7"/>
  <c r="D10" i="7"/>
  <c r="E10" i="7" s="1"/>
  <c r="C59" i="7"/>
  <c r="C56" i="7" s="1"/>
  <c r="C53" i="7"/>
  <c r="E53" i="7" s="1"/>
  <c r="C51" i="7"/>
  <c r="C49" i="7"/>
  <c r="C48" i="7"/>
  <c r="C47" i="7" s="1"/>
  <c r="C44" i="7"/>
  <c r="E44" i="7" s="1"/>
  <c r="C42" i="7"/>
  <c r="C41" i="7" s="1"/>
  <c r="C39" i="7"/>
  <c r="E39" i="7" s="1"/>
  <c r="C37" i="7"/>
  <c r="C35" i="7"/>
  <c r="C31" i="7"/>
  <c r="C29" i="7"/>
  <c r="E29" i="7" s="1"/>
  <c r="C27" i="7"/>
  <c r="C26" i="7" s="1"/>
  <c r="C24" i="7"/>
  <c r="C22" i="7"/>
  <c r="C21" i="7" s="1"/>
  <c r="C20" i="7" s="1"/>
  <c r="C15" i="7"/>
  <c r="C14" i="7"/>
  <c r="C9" i="7"/>
  <c r="C8" i="7" s="1"/>
  <c r="F6" i="10" l="1"/>
  <c r="F175" i="8"/>
  <c r="F169" i="8" s="1"/>
  <c r="F168" i="8" s="1"/>
  <c r="F218" i="8"/>
  <c r="F217" i="8" s="1"/>
  <c r="F202" i="8" s="1"/>
  <c r="G119" i="8"/>
  <c r="G176" i="8"/>
  <c r="G175" i="8" s="1"/>
  <c r="G169" i="8" s="1"/>
  <c r="G168" i="8" s="1"/>
  <c r="F33" i="8"/>
  <c r="F10" i="8" s="1"/>
  <c r="F34" i="8"/>
  <c r="F119" i="8"/>
  <c r="G10" i="8"/>
  <c r="G34" i="8"/>
  <c r="E42" i="7"/>
  <c r="E41" i="7"/>
  <c r="C34" i="7"/>
  <c r="E34" i="7" s="1"/>
  <c r="D9" i="7"/>
  <c r="D8" i="7" s="1"/>
  <c r="E8" i="7" s="1"/>
  <c r="E15" i="7"/>
  <c r="D21" i="7"/>
  <c r="D20" i="7" s="1"/>
  <c r="E20" i="7" s="1"/>
  <c r="E59" i="7"/>
  <c r="E56" i="7" s="1"/>
  <c r="D27" i="7"/>
  <c r="E21" i="7"/>
  <c r="D14" i="7"/>
  <c r="E14" i="7" s="1"/>
  <c r="G9" i="8" l="1"/>
  <c r="G8" i="8" s="1"/>
  <c r="F9" i="8"/>
  <c r="F8" i="8" s="1"/>
  <c r="C33" i="7"/>
  <c r="E9" i="7"/>
  <c r="D26" i="7"/>
  <c r="E26" i="7" s="1"/>
  <c r="E27" i="7"/>
  <c r="E33" i="7" l="1"/>
  <c r="C7" i="7"/>
  <c r="C73" i="7" s="1"/>
  <c r="E73" i="7" s="1"/>
  <c r="D7" i="7"/>
  <c r="E7" i="7" s="1"/>
</calcChain>
</file>

<file path=xl/sharedStrings.xml><?xml version="1.0" encoding="utf-8"?>
<sst xmlns="http://schemas.openxmlformats.org/spreadsheetml/2006/main" count="2475" uniqueCount="489">
  <si>
    <t>Наименование показателя</t>
  </si>
  <si>
    <t>003</t>
  </si>
  <si>
    <t>310</t>
  </si>
  <si>
    <t>870</t>
  </si>
  <si>
    <t>360</t>
  </si>
  <si>
    <t>0203</t>
  </si>
  <si>
    <t>0801</t>
  </si>
  <si>
    <t>540</t>
  </si>
  <si>
    <t>Исполнено</t>
  </si>
  <si>
    <t>500</t>
  </si>
  <si>
    <t>620</t>
  </si>
  <si>
    <t>% исполнения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</si>
  <si>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</si>
  <si>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</si>
  <si>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</si>
  <si>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</si>
  <si>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</si>
  <si>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</si>
  <si>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</si>
  <si>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</si>
  <si>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</si>
  <si>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</si>
  <si>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</si>
  <si>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</si>
  <si>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</si>
  <si>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</si>
  <si>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</si>
  <si>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(работ) получателями средств бюджетов поселений</t>
  </si>
  <si>
    <t>Прочие доходы от компенсации затрат бюджетов городских поселений</t>
  </si>
  <si>
    <t>ШТРАФЫ, САНКЦИИ, ВОЗМЕЩЕНИЕ УЩЕРБА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</si>
  <si>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</si>
  <si>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</si>
  <si>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ПРОЧИЕ НЕНАЛОГОВЫЕ ДОХОДЫ</t>
  </si>
  <si>
    <t>БЕЗВОЗМЕЗДНЫЕ ПОСТУПЛЕНИЯ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</si>
  <si>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</si>
  <si>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</si>
  <si>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</si>
  <si>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</si>
  <si>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</si>
  <si>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Кадровый потенциал учреждений и повышение заинтересованности муниципальных служащих в качестве оказываемых услуг</t>
  </si>
  <si>
    <t>Выполнение других обязательств государства</t>
  </si>
  <si>
    <t>Мобилизационная и вневойсковая подготовка</t>
  </si>
  <si>
    <t>Гражданская оборона</t>
  </si>
  <si>
    <t>Материально-техническое обеспечение в области гражданской обороны</t>
  </si>
  <si>
    <t>Другие вопросы в области национальной безопасности и правоохранительной деятельности</t>
  </si>
  <si>
    <t>Реализация мероприятий по взаимодействию с муниципальным районом</t>
  </si>
  <si>
    <t>Реализация мероприятий</t>
  </si>
  <si>
    <t>Дорожное хозяйство (дорожные фонды)</t>
  </si>
  <si>
    <t>Развитие системы организации движения транспортных средств и пешеходов и повышение безопасности дорожных условий</t>
  </si>
  <si>
    <t>Другие вопросы в области национальной экономики</t>
  </si>
  <si>
    <t>Реализация мероприятий в области земельных отношений</t>
  </si>
  <si>
    <t>Жилищное хозяйство</t>
  </si>
  <si>
    <t>Обеспечение мероприятий по капитальному ремонту многоквартирных домов</t>
  </si>
  <si>
    <t>Коммунальное хозяйство</t>
  </si>
  <si>
    <t>Мероприятия, направленные на энергосбережение и повышение энергоэффективности в ГП "Город Кременки"</t>
  </si>
  <si>
    <t>Благоустройство</t>
  </si>
  <si>
    <t>Реализация программ формирования современной городской среды</t>
  </si>
  <si>
    <t>Профессиональная подготовка, переподготовка и повышение квалификации</t>
  </si>
  <si>
    <t>Культура</t>
  </si>
  <si>
    <t>Реализация проектов развития общественной инфраструктуры муниципальных образований, основанных на местных инициативах</t>
  </si>
  <si>
    <t>Пенсионное обеспечение</t>
  </si>
  <si>
    <t>Организация предоставления дополнительных социальных гарантий отдельным категориям граждан</t>
  </si>
  <si>
    <t>Социальное обеспечение населения</t>
  </si>
  <si>
    <t>Другие вопросы в области социальной политики</t>
  </si>
  <si>
    <t>Мероприятия в области социальной политики</t>
  </si>
  <si>
    <t>Мероприятия в области физической культуры и спорта</t>
  </si>
  <si>
    <t>Периодическая печать и издательства</t>
  </si>
  <si>
    <t>Расходы на обеспечение деятельности (оказание услуг) муниципальных учреждений</t>
  </si>
  <si>
    <t>Финансовое обеспечение и (или) возмещение расходов, связанных с созданием условий для показа национальных фильмов</t>
  </si>
  <si>
    <t>Предоставление услуг по проведению мероприятий в сфере культуры</t>
  </si>
  <si>
    <t>НАЛОГИ НА СОВОКУПНЫЙ ДОХОД</t>
  </si>
  <si>
    <t>Инициативные платежи</t>
  </si>
  <si>
    <t>Инициативные платежи, зачисляемые в бюджеты городских поселений</t>
  </si>
  <si>
    <t>Глава местной администрации (исполнительно-распорядительного органа муниципального образования)</t>
  </si>
  <si>
    <t>Реализация мероприятий в рамках программы "Развитие малого и среднего предпринимательства"</t>
  </si>
  <si>
    <t>Телевидение и радиовещание</t>
  </si>
  <si>
    <t>Организация временного трудоустройства несовершеннолетних граждан</t>
  </si>
  <si>
    <t>Уточненный план на год</t>
  </si>
  <si>
    <t>Приложение № 1 к Постановлению "Об утверждении отчета МО ГП "Город Кременки" за 1 квартал 2023г.</t>
  </si>
  <si>
    <t>Коды бюджетной классификации Российской Федерации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</si>
  <si>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</si>
  <si>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</si>
  <si>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(в рублях)</t>
  </si>
  <si>
    <t>Наименование</t>
  </si>
  <si>
    <t>2</t>
  </si>
  <si>
    <t>3</t>
  </si>
  <si>
    <t>1 00 00000 00 0000 000</t>
  </si>
  <si>
    <t>1 01 00000 00 0000 000</t>
  </si>
  <si>
    <t>1 01 02000 01 0000 110</t>
  </si>
  <si>
    <t xml:space="preserve"> 1 01 02010 01 1000 110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</si>
  <si>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</si>
  <si>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1 01 02020 01 1000 110 </t>
  </si>
  <si>
    <t xml:space="preserve"> 1 01 02030 01 1000 110 </t>
  </si>
  <si>
    <t>Налог на доходы физических лиц с доходов, полученных физическими лицами в      соответствии со статьей  228 Налогового кодекса Российской Федерации</t>
  </si>
  <si>
    <t xml:space="preserve"> 1 01 02080 01 1000 110 </t>
  </si>
  <si>
    <t xml:space="preserve"> Налог на доходы физических лиц части суммы налога, превышающей 650 000 рублей, относящейся к части налоговой базы, превышающей 5 000 000 рублей</t>
  </si>
  <si>
    <t>1 03 00000 00 0000 000</t>
  </si>
  <si>
    <t>1 03 02000 01 0000 110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</si>
  <si>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</si>
  <si>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</si>
  <si>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</si>
  <si>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</si>
  <si>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</si>
  <si>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</si>
  <si>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</si>
  <si>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</si>
  <si>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1 05 00000 00 0000 000</t>
  </si>
  <si>
    <t>1 05 01000 00 0000 110</t>
  </si>
  <si>
    <t xml:space="preserve"> 1 05 01010 01 0000 110 </t>
  </si>
  <si>
    <t>Налог, взимаемый с налогоплательщиков, выбравших в качестве объекта налогообложения доходы</t>
  </si>
  <si>
    <t>1 05 01011 01 1000 110</t>
  </si>
  <si>
    <t xml:space="preserve">1 05 01020 01 0000 110 </t>
  </si>
  <si>
    <t>1 05 01021 01 1000 110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</si>
  <si>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</si>
  <si>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1 06 00000 00 0000 000</t>
  </si>
  <si>
    <t>1 06 01000 00 0000 110</t>
  </si>
  <si>
    <t>1 06 01030 13 1000 110</t>
  </si>
  <si>
    <t>1 06 06030 00 0000 110</t>
  </si>
  <si>
    <t xml:space="preserve">Земельный налог с организаций </t>
  </si>
  <si>
    <t>1 06 06033 13 1000 110</t>
  </si>
  <si>
    <t>Земельный налог с организаций, обладающих земельным участком, расположенным в границах городских  поселений</t>
  </si>
  <si>
    <t>1 06 06040 00 0000 110</t>
  </si>
  <si>
    <t>Земельный налог с физических лиц</t>
  </si>
  <si>
    <t>1 06 06043 13 1000 110</t>
  </si>
  <si>
    <t>Земельный налог с физических, обладающих земельным участком, расположенным в границах  городских  поселений</t>
  </si>
  <si>
    <t>1 11 00000 00 0000 000</t>
  </si>
  <si>
    <t>1 11 05000 00 0000 120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</si>
  <si>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</si>
  <si>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</si>
  <si>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1 11 05013 13 0000 120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</si>
  <si>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</si>
  <si>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</si>
  <si>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1 11 05025 13 0000 120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</si>
  <si>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</si>
  <si>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</si>
  <si>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</si>
  <si>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</si>
  <si>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</si>
  <si>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1 11 09000 00 0000 000</t>
  </si>
  <si>
    <t xml:space="preserve">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</si>
  <si>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1 11 09040 00 0000 000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</si>
  <si>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</si>
  <si>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1 11 09045 13 0000 120</t>
  </si>
  <si>
    <t>1 13 00000 00 0000 000</t>
  </si>
  <si>
    <t>ДОХОДЫ ОТ ОКАЗАНИЯ ПЛАТНЫХ УСЛУГ (РАБОТ) И КОМПЕНСАЦИИ ЗАТРАТ ГОСУДАРСТВА</t>
  </si>
  <si>
    <t>1 13 01995 13 0000 130</t>
  </si>
  <si>
    <t>1 13 02995 13 0000 130</t>
  </si>
  <si>
    <t>1 14 00000 00 0000 000</t>
  </si>
  <si>
    <t>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</si>
  <si>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</si>
  <si>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</si>
  <si>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</si>
  <si>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1 14 06013 13 0000 430</t>
  </si>
  <si>
    <t>1 14 06020 00 0000 430</t>
  </si>
  <si>
    <t>Доходы от продажи земельных участков, находящихся в собственности городских поселений</t>
  </si>
  <si>
    <t>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</si>
  <si>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</si>
  <si>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1 16 00000 00 0000 000</t>
  </si>
  <si>
    <t>1 16 02020 02 0000 140</t>
  </si>
  <si>
    <t>1 16 07010 13 0000 140</t>
  </si>
  <si>
    <t>1 17 00000 00 0000 000</t>
  </si>
  <si>
    <t>1 17 15030 00 0000 000</t>
  </si>
  <si>
    <t>1 17 15030 13 0000 150</t>
  </si>
  <si>
    <t>2 00 00000 00 0000 000</t>
  </si>
  <si>
    <t>ВСЕГО ДОХОДОВ</t>
  </si>
  <si>
    <t>4</t>
  </si>
  <si>
    <t>5</t>
  </si>
  <si>
    <t>Прочие неналоговые доходы бюджетов городских поселений</t>
  </si>
  <si>
    <t>Прочие неналоговые доходы</t>
  </si>
  <si>
    <t>1 17 05050 00 0000 000</t>
  </si>
  <si>
    <t>1 17 05050 13 0000 180</t>
  </si>
  <si>
    <t>БЕЗВОЗМЕЗДНЫЕ ПОСТУПЛЕНИЯ ОТ ДРУГИХ БЮДЖЕТОВ БЮДЖЕТНОЙ СИСТЕМЫ РОССИЙСКОЙ ФЕДЕРАЦИИ</t>
  </si>
  <si>
    <t>2 02 00000 00 0000 000</t>
  </si>
  <si>
    <t xml:space="preserve"> Дотация бюджетам поселений на выравнивание уровня бюджетной обеспеченности за счет средств областного бюджета</t>
  </si>
  <si>
    <t>Прочие дотации на стимулирование руководителей исполнительно-распорядительных органов муниципальных образований области</t>
  </si>
  <si>
    <t>Субсидии бюджетам городских поселений на реализацию программ формирования современной городской среды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</si>
  <si>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</si>
  <si>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 </t>
  </si>
  <si>
    <t>Межбюджетные трансферты бюджетам муниципальных образований Калужской области на создание модельных муниципальных библиотек</t>
  </si>
  <si>
    <t>Иные межбюджетные трансферты бюджетам поселений из бюджета МО "Жуковский район" в рамках МП "Энергосбережение и повышение энергоэффективности в Жуковском районе"</t>
  </si>
  <si>
    <t xml:space="preserve">  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</t>
  </si>
  <si>
    <t>ПРОЧИЕ БЕЗВОЗМЕЗДНЫЕ ПОСТУПЛЕНИЯ</t>
  </si>
  <si>
    <t xml:space="preserve"> Прочие безвозмездные поступления в бюджеты городских поселений</t>
  </si>
  <si>
    <t>2 02 15001 13 0315 150</t>
  </si>
  <si>
    <t>2 02 19999 13 0165 150</t>
  </si>
  <si>
    <t>2 02 25555 13 0000 150</t>
  </si>
  <si>
    <t>2 02 35118 13 0000 150</t>
  </si>
  <si>
    <t>2 02 45160 13 0001 150</t>
  </si>
  <si>
    <t>2 02 45454 13 0000 150</t>
  </si>
  <si>
    <t>2 02 49999 13 0030 150</t>
  </si>
  <si>
    <t>2 02 49999 13 0286 150</t>
  </si>
  <si>
    <t>2 07 00000 00 0000 000</t>
  </si>
  <si>
    <t>2 07 05030 13 0000 150</t>
  </si>
  <si>
    <t/>
  </si>
  <si>
    <t>0707</t>
  </si>
  <si>
    <t>КГРБС</t>
  </si>
  <si>
    <t>Целевая статья</t>
  </si>
  <si>
    <t>Группы и подгруппы видов расходов</t>
  </si>
  <si>
    <t>Приложение № 2 к Постановлению "Об утверждении отчета МО ГП "Город Кременки" за 1 квартал 2023г.</t>
  </si>
  <si>
    <t>Раздел, под-раздел</t>
  </si>
  <si>
    <t>Измененные бюджетные ассигнования 
на 2023 год</t>
  </si>
  <si>
    <t>РАСХОДЫ ВСЕГО:</t>
  </si>
  <si>
    <t>АДМИНИСТРАЦИЯ МО "ГОРОД КРЕМЕНКИ"</t>
  </si>
  <si>
    <t>Общегосударственные вопросы</t>
  </si>
  <si>
    <t>01 00</t>
  </si>
  <si>
    <t>01 03</t>
  </si>
  <si>
    <t>Муниципальная программа "Совершенствование системы муниципального управления и создание условий муниципальной службы"</t>
  </si>
  <si>
    <t>04 0 00 00000</t>
  </si>
  <si>
    <t>04 0 01 00440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</si>
  <si>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</si>
  <si>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</si>
  <si>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</si>
  <si>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</si>
  <si>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</si>
  <si>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</si>
  <si>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</si>
  <si>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</si>
  <si>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01 04</t>
  </si>
  <si>
    <t xml:space="preserve">01 04 </t>
  </si>
  <si>
    <t>04 0 01 00410</t>
  </si>
  <si>
    <t>04 0 01 00420</t>
  </si>
  <si>
    <t>01 11</t>
  </si>
  <si>
    <t>"Совершенствование системы управления общественными финансами в Администрации ГП "Город Кременки"</t>
  </si>
  <si>
    <t>51 0 00 00000</t>
  </si>
  <si>
    <t>Резервный фонд Администрации ГП "Город Кременки"</t>
  </si>
  <si>
    <t>51 0 04 07060</t>
  </si>
  <si>
    <t>Иные бюджетные ассигнования</t>
  </si>
  <si>
    <t>800</t>
  </si>
  <si>
    <t>Резервные средства</t>
  </si>
  <si>
    <t>01 13</t>
  </si>
  <si>
    <t>04 0 01 00430</t>
  </si>
  <si>
    <t>Расходы на выплаты персоналу казенных учреждений</t>
  </si>
  <si>
    <t>Социальное обеспечение и иные выплаты населению</t>
  </si>
  <si>
    <t>300</t>
  </si>
  <si>
    <t>Иные выплаты населению</t>
  </si>
  <si>
    <t>Уплата налогов, сборов и иных платежей</t>
  </si>
  <si>
    <t>850</t>
  </si>
  <si>
    <t>Муниципальная прграмма "Кадровая политика  ГП "Город Кременки"</t>
  </si>
  <si>
    <t>48 0 00 00000</t>
  </si>
  <si>
    <t>Основное мероприятие "Повышение квалификации, укомплектование кадрами муниципальных служащих и другими категориями работников Администрации ГП "Город Кременки"</t>
  </si>
  <si>
    <t>48 0 01 00000</t>
  </si>
  <si>
    <t>48 0 01 00670</t>
  </si>
  <si>
    <t>110</t>
  </si>
  <si>
    <t xml:space="preserve">Расходы на выплаты персоналу  государственных (муниципальных) органов </t>
  </si>
  <si>
    <t>Национальная оборона</t>
  </si>
  <si>
    <t>02 00</t>
  </si>
  <si>
    <t>02 03</t>
  </si>
  <si>
    <t>Непрограммные расходы федеральных органов исполнительной власти</t>
  </si>
  <si>
    <t>99 0 00 00000</t>
  </si>
  <si>
    <t>Непрограммные расходы</t>
  </si>
  <si>
    <t>99 9 00 00000</t>
  </si>
  <si>
    <t>Осуществление полномочий по первичному воинскому учёту органами местного самоуправления поселений, муниципальных и городских округов</t>
  </si>
  <si>
    <t>99 9  00 51180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</si>
  <si>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</si>
  <si>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нужд</t>
  </si>
  <si>
    <t>Иные закупки товаров, работ и услуг для государственных нужд</t>
  </si>
  <si>
    <t>Национальная безопасность и правоохранительная деятельность</t>
  </si>
  <si>
    <t>03 00</t>
  </si>
  <si>
    <t>03 09</t>
  </si>
  <si>
    <t>Муниципальная программа "Безопасность жизнедеятельности на территории городского поселения "Город Кременки"</t>
  </si>
  <si>
    <t>10 0 00 00000</t>
  </si>
  <si>
    <t>Основное мероприятие "Приобретение средств защиты"</t>
  </si>
  <si>
    <t>10 0 01 00000</t>
  </si>
  <si>
    <t>10 1 01 00110</t>
  </si>
  <si>
    <t xml:space="preserve"> Защита населения и территории от  чрезвычайных ситуаций природного и техногенного характера, пожарная безопасность </t>
  </si>
  <si>
    <t>03 10</t>
  </si>
  <si>
    <t>Муниципальная программа  "Безопасность жизнедеятельности на территории городского поселения "Город Кременки"</t>
  </si>
  <si>
    <t>Основное мероприятие "Организация и осуществление мероприятий по территориальной обороне и гражданской обороне, защите населения и территории муниципального образования от чрезвычайных ситуаций природного и техногенного характера "</t>
  </si>
  <si>
    <t>10 3 01 00000</t>
  </si>
  <si>
    <t>Обеспечение первичных мер пожарной безопасности в границах населенных пунктов поселения</t>
  </si>
  <si>
    <t>10 3 01 00770</t>
  </si>
  <si>
    <t>03 14</t>
  </si>
  <si>
    <t>Муниципальная программа  "Безопасность жизнедеятельности на территории городского поселения "Город Кременки""</t>
  </si>
  <si>
    <t>Подпрограмма "Охрана правопорядка"</t>
  </si>
  <si>
    <t>10 2 00 00000</t>
  </si>
  <si>
    <t>Основное мероприятие "Охрана города Кременки"</t>
  </si>
  <si>
    <t>10 2 01 00000</t>
  </si>
  <si>
    <t xml:space="preserve">Реализация мероприятий </t>
  </si>
  <si>
    <t>10 2 01 00660</t>
  </si>
  <si>
    <t>10 2 01 70660</t>
  </si>
  <si>
    <t xml:space="preserve">Иные закупки товаров, работ и услуг для обеспечения государственных (муниципальных) нужд    </t>
  </si>
  <si>
    <t>Национальная экономика</t>
  </si>
  <si>
    <t>04 00</t>
  </si>
  <si>
    <t>04 09</t>
  </si>
  <si>
    <t>Муниципальная программа  «Развитие дорожного хозяйства  ГП «Город Кремёнки»</t>
  </si>
  <si>
    <t>24 0 00 00000</t>
  </si>
  <si>
    <t>Подпрограмма "Совершенствование и развитие сети автомобильных дорог"</t>
  </si>
  <si>
    <t xml:space="preserve"> 24 2 00 00000</t>
  </si>
  <si>
    <t>Реализация мероприятий подпрограммы "Совершенствование и развитие сети автомобильных дорог на 2014-2020 годы" района за счет средств дорожного фонда</t>
  </si>
  <si>
    <t>24 2 00 00000</t>
  </si>
  <si>
    <t>Основное мероприятие "Содержание и ремонт дорог ГП "Город Кременки"</t>
  </si>
  <si>
    <t>24 2 01 00000</t>
  </si>
  <si>
    <t>Текущий ремонт дорог за счет средств Дорожного фонда</t>
  </si>
  <si>
    <t>24 2 01 07500</t>
  </si>
  <si>
    <r>
      <t>Реализация мероприятий подпрограммы "Совершенствование и развитие сети автомобильных дорог"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поселения</t>
    </r>
  </si>
  <si>
    <t>Основное мероприятие" Содержание и ремонт дорог ГП "Город Кременки"</t>
  </si>
  <si>
    <t xml:space="preserve"> Материально-техническое обеспечение в области дорожного хозяйства</t>
  </si>
  <si>
    <t>24 2 01 07510</t>
  </si>
  <si>
    <t>Подпрограмма «Повышение безопасности дорожного движения  в  ГП «Город Кремёнки»</t>
  </si>
  <si>
    <t>24 Б 00 00000</t>
  </si>
  <si>
    <t>Основное мероприятие "Работы в области безопасности дорожного жвижения"</t>
  </si>
  <si>
    <t>24 Б 01 00000</t>
  </si>
  <si>
    <t>24 Б 01 07540</t>
  </si>
  <si>
    <t>04 12</t>
  </si>
  <si>
    <t>Муниципальная программа "Управление имущественным комплексом ГП "Город Кременки"</t>
  </si>
  <si>
    <t>38 0 00 00000</t>
  </si>
  <si>
    <t>Подпрограмма  "Территориальное планирование ГП "Город Кременки""</t>
  </si>
  <si>
    <t>38 1 00 00000</t>
  </si>
  <si>
    <t>Основное мероприятие "Формирование системы учета и управления  земель находящихся в собственности ГП "Город Кременки"</t>
  </si>
  <si>
    <t>38 1 01 00000</t>
  </si>
  <si>
    <t>38 1 01 76230</t>
  </si>
  <si>
    <t>Муниципальная программа "Развитие малого и среднего предпринимательства"</t>
  </si>
  <si>
    <t>44 0 00 00000</t>
  </si>
  <si>
    <t>Подпрограмма "Развитие малого и среднего предпринимательства"</t>
  </si>
  <si>
    <t>44 1 00 00000</t>
  </si>
  <si>
    <t>Основное мероприятие "Предоставление субсидий СМП  на создание и развитие собственного дела, компенсация ФЭП"</t>
  </si>
  <si>
    <t>44 1 01 00000</t>
  </si>
  <si>
    <t>44 1 01 60140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</si>
  <si>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</si>
  <si>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</si>
  <si>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Жилищно-коммунальное хозяйство</t>
  </si>
  <si>
    <t>05 00</t>
  </si>
  <si>
    <t>05 01</t>
  </si>
  <si>
    <t xml:space="preserve">Муниципальная  программа "Обеспечение  доступным и комфортным жильем и коммунальными услугами населения города Кременки" </t>
  </si>
  <si>
    <t>05 0 00 00000</t>
  </si>
  <si>
    <t>Подпрограмма "Капитальный ремонт муниципального жилого фонда"</t>
  </si>
  <si>
    <t>05 Д 00 00000</t>
  </si>
  <si>
    <t>Основное мероприятие "Взнос в Фонд капитального ремонта по муниципальному имуществу"</t>
  </si>
  <si>
    <t>05 Д 01 00000</t>
  </si>
  <si>
    <t>05 Д 01 75050</t>
  </si>
  <si>
    <t>05 02</t>
  </si>
  <si>
    <t xml:space="preserve">Муниципальная программа "Энергосбережение и повышение энергоэффективности  ГП "Город Кременки" </t>
  </si>
  <si>
    <t>30 0 00 00000</t>
  </si>
  <si>
    <t>Основное мероприятие "Энергосбережение в сфере ЖКХ"</t>
  </si>
  <si>
    <t>30 0 01 00000</t>
  </si>
  <si>
    <t>30 0 01 07910</t>
  </si>
  <si>
    <t xml:space="preserve">003 </t>
  </si>
  <si>
    <t>05 03</t>
  </si>
  <si>
    <t>31 0 F2 55550</t>
  </si>
  <si>
    <t>51 0 06 S0240</t>
  </si>
  <si>
    <t xml:space="preserve">Муниципальная  программа "Благоустройство территории городского поселения  "Город Кременки" </t>
  </si>
  <si>
    <t>80 0 00 00000</t>
  </si>
  <si>
    <t>Основное мероприятие "Содержание территории ГП "Город Кременки"</t>
  </si>
  <si>
    <t>80 0 01 00000</t>
  </si>
  <si>
    <t>Реализация мероприятий в области благоустройства</t>
  </si>
  <si>
    <t>80 0 01 00660</t>
  </si>
  <si>
    <t>Образование</t>
  </si>
  <si>
    <t>07 00</t>
  </si>
  <si>
    <t>07 05</t>
  </si>
  <si>
    <t>Основное мероприятие "Повышение квалиффикации, укомплектование кадрами муниципальных служащих и другими категориями работников Администрации ГП "Город Кременки"</t>
  </si>
  <si>
    <t>Молодежная политика</t>
  </si>
  <si>
    <t>07 07</t>
  </si>
  <si>
    <t>Муниципальная программа "Патриотическое воспитание населения г. Кременки Калужской области и подготовка граждан к военной службе"</t>
  </si>
  <si>
    <t>47 0 00 00000</t>
  </si>
  <si>
    <t>Основное мероприятие "Патриотическое воспитание населения г. Кременки Калужской области и подготовка граждан к военной службе"</t>
  </si>
  <si>
    <t>47 0 01 00000</t>
  </si>
  <si>
    <t>47 0 01 00710</t>
  </si>
  <si>
    <t xml:space="preserve">Культура, кинематография </t>
  </si>
  <si>
    <t>08 00</t>
  </si>
  <si>
    <t>08 01</t>
  </si>
  <si>
    <t>Муниципальная программа "Развитие рынка труда в МО ГП "Город Кременки""</t>
  </si>
  <si>
    <t>07 0 00 00000</t>
  </si>
  <si>
    <t>Основное мероприятие "Организация временного трудоустройства несовершеннолетних граждан в возрасте от 14 до 18 лет в свободное от учебы время"</t>
  </si>
  <si>
    <t>07 1 01 00000</t>
  </si>
  <si>
    <t>07 1 01 04030</t>
  </si>
  <si>
    <t>Муниципальная  программа «Развитие культуры городского поселения "Город Кременки"</t>
  </si>
  <si>
    <t>11 0 00 00000</t>
  </si>
  <si>
    <t>Подпрограмма "Развитие учреждений культуры"</t>
  </si>
  <si>
    <t xml:space="preserve">08 01 </t>
  </si>
  <si>
    <t>11 1 00 00000</t>
  </si>
  <si>
    <t>Основное мероприятие "Региональный проект "Культурная среда"</t>
  </si>
  <si>
    <t>11 1 A1 00000</t>
  </si>
  <si>
    <t>Создание модельных муниципальных библиотек</t>
  </si>
  <si>
    <t>11 1 A1 54540</t>
  </si>
  <si>
    <t>Основное мероприятие "Выполнение функций казенных учреждений ГП "Город Кременки"</t>
  </si>
  <si>
    <t>11 1 01 00000</t>
  </si>
  <si>
    <t>11 1 01 00990</t>
  </si>
  <si>
    <t>11 1 02 00500</t>
  </si>
  <si>
    <t>Подпрограмма "Организация и проведение мероприятий в сфере культуры"</t>
  </si>
  <si>
    <t>11 2 00 00000</t>
  </si>
  <si>
    <t>Основное мероприятие "Реализация культурных акций при участии учреждений подведомственных Администрац  ГП "Город Кременки"</t>
  </si>
  <si>
    <t>11 2 01 00000</t>
  </si>
  <si>
    <t>11 2 01 05080</t>
  </si>
  <si>
    <t>Реализация мероприятий за счёт средств от оказания платных услуг (работ)</t>
  </si>
  <si>
    <t>11 2 01 00600</t>
  </si>
  <si>
    <t>Социальная политика</t>
  </si>
  <si>
    <t>10 00</t>
  </si>
  <si>
    <t>10 01</t>
  </si>
  <si>
    <t>Муниципальная  программа "Социальная поддержка граждан городского поселения "Город Кременки"</t>
  </si>
  <si>
    <t>03 0 00 00000</t>
  </si>
  <si>
    <t>Подпрограмма "Развитие мер социальной поддержки отдельных категорий граждан"</t>
  </si>
  <si>
    <t>03 1 00 00000</t>
  </si>
  <si>
    <t>Основное мероприятие "Оказание мер социальной поддрержки муниципальных служащих в связи с выходом на пенсию"</t>
  </si>
  <si>
    <t>03 1 03 00000</t>
  </si>
  <si>
    <t>03 1 03 03030</t>
  </si>
  <si>
    <t>Публичные нормативные социальные выплаты гражданам</t>
  </si>
  <si>
    <t>10 03</t>
  </si>
  <si>
    <t>Основное мероприятие "Оказание мер социальной поддержки по оплате жилищно-коммунальных услуг работникам культуры г. Кременки"</t>
  </si>
  <si>
    <t>03 1 01 00000</t>
  </si>
  <si>
    <t>Исполнение полномочий на оказание мер социальной поддержки по оплате жилищно-коммунальных услуг работникам культуры в соответствии с Законом Калужской области от 30.12.2004 №13-ОЗ, за счет средств бюджетов поселений</t>
  </si>
  <si>
    <t>03 1 01 00980</t>
  </si>
  <si>
    <t>Межбюджетные трансферты</t>
  </si>
  <si>
    <t>Иные межбюжетные трансферты</t>
  </si>
  <si>
    <t>10 06</t>
  </si>
  <si>
    <t xml:space="preserve">Муниципальная  программа "Социальная поддержка граждан городского поселения "Город Кременки" </t>
  </si>
  <si>
    <t>Основное мероприятие "Поддержка малообеспеченных слоев населения г. Кременки"</t>
  </si>
  <si>
    <t>03 1 02 00000</t>
  </si>
  <si>
    <t>03 1 02 60030</t>
  </si>
  <si>
    <t>Социальные выплаты гражданам, кроме публичных нормативных социальных выплат</t>
  </si>
  <si>
    <t>320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</si>
  <si>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</si>
  <si>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</si>
  <si>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</si>
  <si>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</si>
  <si>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</si>
  <si>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11 00</t>
  </si>
  <si>
    <t xml:space="preserve">Физическая культура </t>
  </si>
  <si>
    <t>11 01</t>
  </si>
  <si>
    <t xml:space="preserve">Муниципальная  программа «Развитие физической культуры и спорта городского поселения «Город Кременки» </t>
  </si>
  <si>
    <t>13 0 00 00000</t>
  </si>
  <si>
    <t>Основное мероприятие "Развитие учреждений в области физической культуры и спорта, в отношении которых Администрация ГП "Город Кременки" осуществляет функции и полномочия  учредителя"</t>
  </si>
  <si>
    <t>13 0 01 00000</t>
  </si>
  <si>
    <t>13 0 01 66010</t>
  </si>
  <si>
    <t>Субсидии автономным учреждениям</t>
  </si>
  <si>
    <t>Средства массовой информации</t>
  </si>
  <si>
    <t>12 00</t>
  </si>
  <si>
    <t>12 01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</si>
  <si>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уровня, за счет стредств бюджетов поселений</t>
  </si>
  <si>
    <t>78 0 00 00150</t>
  </si>
  <si>
    <t>12 02</t>
  </si>
  <si>
    <t>Мероприятия в области средств массовой информации</t>
  </si>
  <si>
    <t xml:space="preserve">12 02 </t>
  </si>
  <si>
    <t>89 0 00 00000</t>
  </si>
  <si>
    <t>Поддержка  средств массовой информации</t>
  </si>
  <si>
    <t>89 0 00 60060</t>
  </si>
  <si>
    <t>Исполнено                            за 1 квартал 2023 года</t>
  </si>
  <si>
    <t>Стимулирование руководителей исполнительно-распорядительных органов муниципальных образований области</t>
  </si>
  <si>
    <t>51 0 02 00530</t>
  </si>
  <si>
    <t>30 0 01 S9111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</si>
  <si>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</t>
  </si>
  <si>
    <t xml:space="preserve"> Иные бюджетные ассигнования</t>
  </si>
  <si>
    <t>Код бюджетной классификации</t>
  </si>
  <si>
    <t>Остатки средств бюджетов</t>
  </si>
  <si>
    <t>Уточненный план</t>
  </si>
  <si>
    <t xml:space="preserve"> 01 00 00 00 00 0000 000</t>
  </si>
  <si>
    <t>ИСТОЧНИКИ ВНУТРЕННЕГО ФИНАНСИРОВАНИЯ ДЕФИЦИТОВ БЮДЖЕТОВ</t>
  </si>
  <si>
    <t xml:space="preserve">01 03 00 00 00 0000 000 </t>
  </si>
  <si>
    <t>Бюджетные кредиты от других бюджетов бюджетной системы Российской Федерации</t>
  </si>
  <si>
    <t>01 03 01 00 13 0000 710</t>
  </si>
  <si>
    <t>Получение бюджетных кредитов от других бюджетов бюджетной системы Российской Федерации</t>
  </si>
  <si>
    <t>01 03 01 00 13 0000 810</t>
  </si>
  <si>
    <t>Погашение кредитов от других бюджетов  бюджетной системы Российской Федерации  в валюте Российской Федерации</t>
  </si>
  <si>
    <t>01 05 00 00 00 0000 000</t>
  </si>
  <si>
    <t>01 05 00 00 00 0000 500</t>
  </si>
  <si>
    <t>Увеличение остатков средств бюджетов</t>
  </si>
  <si>
    <t>01 05 02 01 13 0000 510</t>
  </si>
  <si>
    <t>Увеличение остатков денежных средств местных бюджетов</t>
  </si>
  <si>
    <t>01 05 00 00 00 0000 600</t>
  </si>
  <si>
    <t>Уменьшение остатков средств бюджетов</t>
  </si>
  <si>
    <t>01 05 02 01 13 0000 610</t>
  </si>
  <si>
    <t>Уменьшение прочих остатков денежных  средств местных  бюджетов</t>
  </si>
  <si>
    <t>Источники финансирования дефицита бюджета муниципального образования городского поселения "Город Кременки" за 1 квартал 2023 года по кодам классификации источников финансирования дефицита</t>
  </si>
  <si>
    <t>Приложение № 5 к Постановлению "Об утверждении отчета МО ГП "Город Кременки" за 1 квартал 2023г.</t>
  </si>
  <si>
    <t>Осуществление первичного воинского учета на территориях, где отсутствуют военные комиссариаты</t>
  </si>
  <si>
    <t xml:space="preserve">Расходы на выплаты персоналу  государственных органов </t>
  </si>
  <si>
    <t>10 0 00 70660</t>
  </si>
  <si>
    <t>4400000000</t>
  </si>
  <si>
    <t>4410000000</t>
  </si>
  <si>
    <t>4410100000</t>
  </si>
  <si>
    <t>4410160140</t>
  </si>
  <si>
    <t>Основное мероприятие "Содердание территории ГП "Город Кременки"</t>
  </si>
  <si>
    <t>Приложение № 3 к Постановлению "Об утверждении отчета МО ГП "Город Кременки" за 1 квартал 2023г.</t>
  </si>
  <si>
    <t>Муниципальная программа "Совершенствование системы муниципального управления и создание условий муниципальной службы городского поселения "Город Кременки"</t>
  </si>
  <si>
    <t xml:space="preserve">Муниципальная  программа «Развитие физической культуры и спорта ГП  «Город Кременки» </t>
  </si>
  <si>
    <t xml:space="preserve">Муниципальная программа "Энергосбережение и повышение энергоэффективности в ГП "Город Кременки" </t>
  </si>
  <si>
    <t>Муниципальная  программа "Формирование современной городской среды муниципального образования городского поселения "Город Кременки"</t>
  </si>
  <si>
    <t>31 0 00 00000</t>
  </si>
  <si>
    <t>Муниципальная программа "Развитие малого и среднего предпринимательствана территории ГП "Город Кременки"</t>
  </si>
  <si>
    <t>Муниципальная программы «Патриотическое воспитание населения г.Кременки Калужской области и подготовка граждан к военной службе»</t>
  </si>
  <si>
    <t>Муниципальная прграмма "Кадровая политика  городского поселения "Город Кременки"</t>
  </si>
  <si>
    <t>"Совершенствование системы управления общественными финансами городского поселения "Город Кременки""</t>
  </si>
  <si>
    <t>Основное мероприятие "Управление резерным фондом Администрации ГП "Город Кременки"</t>
  </si>
  <si>
    <t>51 0 01 07060</t>
  </si>
  <si>
    <t>78 0 00 00000</t>
  </si>
  <si>
    <t>Приложение № 4 к Постановлению "Об утверждении отчета МО ГП "Город Кременки" за 1 квартал 2023г.</t>
  </si>
  <si>
    <t>Расходы  бюджета МО ГП  "Город Кременки"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за 1 квартал 2023 года</t>
  </si>
  <si>
    <t>Расходы  бюджета МО ГП  "Город Кременки" по разделам, подразделам, целевым статьям (муниципальным программам и непрограмным направлениям деятельности) группам и подгруппам видов расходов классификации расходов бюджета за 1 квартал 2023 года</t>
  </si>
  <si>
    <t>Расходы  бюджета МО ГП  "Город Кременки"  по разделам, подразделамв ведомственной структуре расходов                                                     за 1 картал 2023 года</t>
  </si>
  <si>
    <t>Исполнение доходов по основным источникам МО ГП "Город Кременки" за 1 квартал 2023 года по классификации доходов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</si>
</sst>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"/>
  </numFmts>
  <fonts count="3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sz val="7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charset val="204"/>
    </font>
    <font>
      <sz val="10"/>
      <name val="Times New Roman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sz val="10"/>
      <color indexed="8"/>
      <name val="Times New Roman"/>
      <family val="1"/>
      <charset val="204"/>
    </font>
    <font>
      <sz val="12"/>
      <name val="Times New Roman Cyr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1"/>
      <color indexed="8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10" fontId="1" fillId="0" borderId="2">
      <alignment horizontal="right" vertical="top" shrinkToFit="1"/>
    </xf>
    <xf numFmtId="10" fontId="3" fillId="5" borderId="2">
      <alignment horizontal="right" vertical="top" shrinkToFit="1"/>
    </xf>
    <xf numFmtId="0" fontId="1" fillId="0" borderId="1">
      <alignment horizontal="left" wrapText="1"/>
    </xf>
    <xf numFmtId="0" fontId="7" fillId="0" borderId="6">
      <alignment vertical="center"/>
    </xf>
    <xf numFmtId="0" fontId="8" fillId="0" borderId="1">
      <alignment horizontal="right" vertical="center"/>
    </xf>
    <xf numFmtId="0" fontId="7" fillId="0" borderId="7">
      <alignment horizontal="center" vertical="center" wrapText="1"/>
    </xf>
    <xf numFmtId="0" fontId="7" fillId="0" borderId="8">
      <alignment horizontal="center" vertical="center" wrapText="1"/>
    </xf>
    <xf numFmtId="0" fontId="7" fillId="0" borderId="1">
      <alignment horizontal="center" vertical="center" wrapText="1"/>
    </xf>
    <xf numFmtId="4" fontId="9" fillId="0" borderId="1">
      <alignment horizontal="right" vertical="center" shrinkToFit="1"/>
    </xf>
    <xf numFmtId="0" fontId="16" fillId="0" borderId="1">
      <alignment vertical="top" wrapText="1"/>
    </xf>
  </cellStyleXfs>
  <cellXfs count="165">
    <xf numFmtId="0" fontId="0" fillId="0" borderId="0" xfId="0"/>
    <xf numFmtId="0" fontId="6" fillId="6" borderId="1" xfId="15" applyNumberFormat="1" applyFont="1" applyFill="1" applyBorder="1" applyAlignment="1" applyProtection="1">
      <alignment horizontal="center" vertical="top" wrapText="1"/>
    </xf>
    <xf numFmtId="49" fontId="11" fillId="0" borderId="0" xfId="0" applyNumberFormat="1" applyFont="1" applyAlignment="1" applyProtection="1">
      <alignment vertical="center" wrapText="1"/>
      <protection locked="0"/>
    </xf>
    <xf numFmtId="0" fontId="12" fillId="6" borderId="1" xfId="0" applyFont="1" applyFill="1" applyBorder="1" applyAlignment="1" applyProtection="1">
      <alignment wrapText="1"/>
    </xf>
    <xf numFmtId="0" fontId="13" fillId="6" borderId="0" xfId="0" applyFont="1" applyFill="1" applyAlignment="1">
      <alignment horizontal="right"/>
    </xf>
    <xf numFmtId="0" fontId="14" fillId="6" borderId="5" xfId="0" applyFont="1" applyFill="1" applyBorder="1" applyAlignment="1" applyProtection="1">
      <alignment horizontal="center"/>
    </xf>
    <xf numFmtId="49" fontId="14" fillId="6" borderId="5" xfId="0" applyNumberFormat="1" applyFont="1" applyFill="1" applyBorder="1" applyAlignment="1" applyProtection="1">
      <alignment vertical="top" wrapText="1"/>
    </xf>
    <xf numFmtId="4" fontId="14" fillId="6" borderId="5" xfId="0" applyNumberFormat="1" applyFont="1" applyFill="1" applyBorder="1" applyAlignment="1" applyProtection="1"/>
    <xf numFmtId="0" fontId="14" fillId="6" borderId="5" xfId="0" applyFont="1" applyFill="1" applyBorder="1" applyAlignment="1" applyProtection="1">
      <alignment horizontal="center" vertical="top"/>
    </xf>
    <xf numFmtId="49" fontId="12" fillId="6" borderId="5" xfId="0" applyNumberFormat="1" applyFont="1" applyFill="1" applyBorder="1" applyAlignment="1" applyProtection="1">
      <alignment vertical="top" wrapText="1"/>
    </xf>
    <xf numFmtId="0" fontId="13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wrapText="1"/>
    </xf>
    <xf numFmtId="0" fontId="11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wrapText="1"/>
    </xf>
    <xf numFmtId="4" fontId="11" fillId="6" borderId="5" xfId="0" applyNumberFormat="1" applyFont="1" applyFill="1" applyBorder="1" applyAlignment="1">
      <alignment horizontal="right" wrapText="1"/>
    </xf>
    <xf numFmtId="0" fontId="5" fillId="6" borderId="5" xfId="0" applyFont="1" applyFill="1" applyBorder="1" applyAlignment="1">
      <alignment vertical="center" wrapText="1"/>
    </xf>
    <xf numFmtId="49" fontId="5" fillId="6" borderId="5" xfId="0" applyNumberFormat="1" applyFont="1" applyFill="1" applyBorder="1" applyAlignment="1">
      <alignment horizontal="center" wrapText="1"/>
    </xf>
    <xf numFmtId="0" fontId="11" fillId="6" borderId="5" xfId="0" applyFont="1" applyFill="1" applyBorder="1" applyAlignment="1">
      <alignment vertical="center" wrapText="1"/>
    </xf>
    <xf numFmtId="49" fontId="11" fillId="6" borderId="5" xfId="0" applyNumberFormat="1" applyFont="1" applyFill="1" applyBorder="1" applyAlignment="1">
      <alignment horizontal="center" wrapText="1"/>
    </xf>
    <xf numFmtId="4" fontId="5" fillId="6" borderId="5" xfId="0" applyNumberFormat="1" applyFont="1" applyFill="1" applyBorder="1" applyAlignment="1">
      <alignment horizontal="right" wrapText="1"/>
    </xf>
    <xf numFmtId="49" fontId="18" fillId="6" borderId="5" xfId="0" applyNumberFormat="1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left" wrapText="1"/>
    </xf>
    <xf numFmtId="0" fontId="19" fillId="6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wrapText="1"/>
    </xf>
    <xf numFmtId="164" fontId="5" fillId="6" borderId="5" xfId="0" applyNumberFormat="1" applyFont="1" applyFill="1" applyBorder="1" applyAlignment="1">
      <alignment vertical="center" wrapText="1"/>
    </xf>
    <xf numFmtId="164" fontId="5" fillId="6" borderId="5" xfId="0" applyNumberFormat="1" applyFont="1" applyFill="1" applyBorder="1" applyAlignment="1">
      <alignment horizontal="right" wrapText="1"/>
    </xf>
    <xf numFmtId="164" fontId="19" fillId="6" borderId="5" xfId="0" applyNumberFormat="1" applyFont="1" applyFill="1" applyBorder="1" applyAlignment="1">
      <alignment horizontal="right" wrapText="1"/>
    </xf>
    <xf numFmtId="0" fontId="13" fillId="6" borderId="5" xfId="0" applyFont="1" applyFill="1" applyBorder="1" applyAlignment="1">
      <alignment horizontal="left" wrapText="1"/>
    </xf>
    <xf numFmtId="0" fontId="13" fillId="6" borderId="5" xfId="0" applyFont="1" applyFill="1" applyBorder="1" applyAlignment="1">
      <alignment wrapText="1"/>
    </xf>
    <xf numFmtId="0" fontId="19" fillId="6" borderId="5" xfId="0" applyFont="1" applyFill="1" applyBorder="1" applyAlignment="1">
      <alignment horizontal="left" wrapText="1"/>
    </xf>
    <xf numFmtId="4" fontId="5" fillId="6" borderId="5" xfId="0" applyNumberFormat="1" applyFont="1" applyFill="1" applyBorder="1" applyAlignment="1">
      <alignment wrapText="1"/>
    </xf>
    <xf numFmtId="0" fontId="6" fillId="6" borderId="5" xfId="0" applyFont="1" applyFill="1" applyBorder="1"/>
    <xf numFmtId="1" fontId="20" fillId="6" borderId="5" xfId="16" applyNumberFormat="1" applyFont="1" applyFill="1" applyBorder="1" applyAlignment="1" applyProtection="1">
      <alignment horizontal="center" vertical="top" shrinkToFit="1"/>
    </xf>
    <xf numFmtId="49" fontId="21" fillId="6" borderId="5" xfId="0" applyNumberFormat="1" applyFont="1" applyFill="1" applyBorder="1" applyAlignment="1">
      <alignment horizontal="center" wrapText="1"/>
    </xf>
    <xf numFmtId="49" fontId="19" fillId="6" borderId="5" xfId="0" applyNumberFormat="1" applyFont="1" applyFill="1" applyBorder="1" applyAlignment="1">
      <alignment horizontal="center" wrapText="1"/>
    </xf>
    <xf numFmtId="0" fontId="5" fillId="6" borderId="5" xfId="54" applyFont="1" applyFill="1" applyBorder="1" applyAlignment="1">
      <alignment horizontal="left" wrapText="1"/>
    </xf>
    <xf numFmtId="0" fontId="19" fillId="6" borderId="5" xfId="54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left" vertical="center" wrapText="1"/>
    </xf>
    <xf numFmtId="4" fontId="11" fillId="6" borderId="5" xfId="0" applyNumberFormat="1" applyFont="1" applyFill="1" applyBorder="1"/>
    <xf numFmtId="4" fontId="5" fillId="6" borderId="5" xfId="0" applyNumberFormat="1" applyFont="1" applyFill="1" applyBorder="1"/>
    <xf numFmtId="4" fontId="5" fillId="6" borderId="5" xfId="0" applyNumberFormat="1" applyFont="1" applyFill="1" applyBorder="1" applyAlignment="1">
      <alignment horizontal="right"/>
    </xf>
    <xf numFmtId="0" fontId="11" fillId="0" borderId="0" xfId="0" applyFont="1"/>
    <xf numFmtId="0" fontId="6" fillId="6" borderId="1" xfId="15" applyNumberFormat="1" applyFont="1" applyFill="1" applyBorder="1" applyAlignment="1" applyProtection="1">
      <alignment vertical="top" wrapText="1"/>
    </xf>
    <xf numFmtId="49" fontId="23" fillId="6" borderId="5" xfId="0" applyNumberFormat="1" applyFont="1" applyFill="1" applyBorder="1" applyAlignment="1">
      <alignment horizontal="center" wrapText="1"/>
    </xf>
    <xf numFmtId="4" fontId="0" fillId="0" borderId="0" xfId="0" applyNumberFormat="1"/>
    <xf numFmtId="0" fontId="6" fillId="0" borderId="5" xfId="0" applyFont="1" applyBorder="1"/>
    <xf numFmtId="0" fontId="10" fillId="0" borderId="0" xfId="0" applyFont="1"/>
    <xf numFmtId="0" fontId="10" fillId="0" borderId="0" xfId="0" applyFont="1" applyAlignment="1">
      <alignment horizontal="left" vertical="center" wrapText="1"/>
    </xf>
    <xf numFmtId="0" fontId="22" fillId="0" borderId="9" xfId="0" applyFont="1" applyBorder="1" applyAlignment="1">
      <alignment horizontal="center" wrapText="1"/>
    </xf>
    <xf numFmtId="0" fontId="10" fillId="0" borderId="9" xfId="0" applyFont="1" applyBorder="1" applyAlignment="1"/>
    <xf numFmtId="0" fontId="10" fillId="0" borderId="9" xfId="0" applyFont="1" applyBorder="1" applyAlignment="1">
      <alignment horizontal="center"/>
    </xf>
    <xf numFmtId="0" fontId="5" fillId="0" borderId="0" xfId="0" applyFont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11" fillId="0" borderId="5" xfId="0" applyFont="1" applyBorder="1" applyAlignment="1">
      <alignment vertical="top" wrapText="1"/>
    </xf>
    <xf numFmtId="2" fontId="11" fillId="0" borderId="5" xfId="0" applyNumberFormat="1" applyFont="1" applyBorder="1" applyAlignment="1">
      <alignment vertical="top"/>
    </xf>
    <xf numFmtId="2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13" fillId="0" borderId="0" xfId="0" applyFont="1" applyAlignment="1">
      <alignment wrapText="1"/>
    </xf>
    <xf numFmtId="0" fontId="2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right"/>
    </xf>
    <xf numFmtId="0" fontId="13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4" fontId="11" fillId="0" borderId="5" xfId="0" applyNumberFormat="1" applyFont="1" applyFill="1" applyBorder="1" applyAlignment="1">
      <alignment horizontal="right" wrapText="1"/>
    </xf>
    <xf numFmtId="0" fontId="11" fillId="0" borderId="5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vertical="center" wrapText="1"/>
    </xf>
    <xf numFmtId="4" fontId="5" fillId="0" borderId="5" xfId="0" applyNumberFormat="1" applyFont="1" applyFill="1" applyBorder="1" applyAlignment="1">
      <alignment horizontal="right" wrapText="1"/>
    </xf>
    <xf numFmtId="49" fontId="5" fillId="0" borderId="5" xfId="0" applyNumberFormat="1" applyFont="1" applyBorder="1" applyAlignment="1">
      <alignment horizontal="center" wrapText="1"/>
    </xf>
    <xf numFmtId="0" fontId="5" fillId="0" borderId="5" xfId="0" applyFont="1" applyFill="1" applyBorder="1" applyAlignment="1">
      <alignment vertical="center" wrapText="1"/>
    </xf>
    <xf numFmtId="49" fontId="18" fillId="0" borderId="5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left" wrapText="1"/>
    </xf>
    <xf numFmtId="0" fontId="19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wrapText="1"/>
    </xf>
    <xf numFmtId="0" fontId="13" fillId="6" borderId="5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left" wrapText="1"/>
    </xf>
    <xf numFmtId="4" fontId="5" fillId="0" borderId="5" xfId="0" applyNumberFormat="1" applyFont="1" applyBorder="1" applyAlignment="1">
      <alignment horizontal="right" wrapText="1"/>
    </xf>
    <xf numFmtId="49" fontId="21" fillId="7" borderId="5" xfId="0" applyNumberFormat="1" applyFont="1" applyFill="1" applyBorder="1" applyAlignment="1">
      <alignment horizontal="center" wrapText="1"/>
    </xf>
    <xf numFmtId="4" fontId="5" fillId="7" borderId="5" xfId="0" applyNumberFormat="1" applyFont="1" applyFill="1" applyBorder="1" applyAlignment="1">
      <alignment horizontal="right" wrapText="1"/>
    </xf>
    <xf numFmtId="49" fontId="19" fillId="7" borderId="5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5" xfId="54" applyFont="1" applyFill="1" applyBorder="1" applyAlignment="1">
      <alignment horizontal="left" wrapText="1"/>
    </xf>
    <xf numFmtId="0" fontId="19" fillId="7" borderId="5" xfId="54" applyFont="1" applyFill="1" applyBorder="1" applyAlignment="1">
      <alignment horizontal="center" wrapText="1"/>
    </xf>
    <xf numFmtId="49" fontId="5" fillId="7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left" vertical="center" wrapText="1"/>
    </xf>
    <xf numFmtId="4" fontId="11" fillId="0" borderId="5" xfId="0" applyNumberFormat="1" applyFont="1" applyFill="1" applyBorder="1"/>
    <xf numFmtId="4" fontId="5" fillId="0" borderId="5" xfId="0" applyNumberFormat="1" applyFont="1" applyFill="1" applyBorder="1"/>
    <xf numFmtId="0" fontId="5" fillId="0" borderId="5" xfId="0" applyFont="1" applyBorder="1" applyAlignment="1">
      <alignment wrapText="1"/>
    </xf>
    <xf numFmtId="0" fontId="5" fillId="0" borderId="5" xfId="0" applyFont="1" applyFill="1" applyBorder="1" applyAlignment="1">
      <alignment wrapText="1"/>
    </xf>
    <xf numFmtId="4" fontId="5" fillId="0" borderId="5" xfId="0" applyNumberFormat="1" applyFont="1" applyFill="1" applyBorder="1" applyAlignment="1">
      <alignment horizontal="right"/>
    </xf>
    <xf numFmtId="0" fontId="5" fillId="7" borderId="5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5" fillId="6" borderId="5" xfId="0" applyFont="1" applyFill="1" applyBorder="1" applyAlignment="1" applyProtection="1">
      <alignment horizontal="center" vertical="center" wrapText="1"/>
    </xf>
    <xf numFmtId="49" fontId="25" fillId="6" borderId="5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13" fillId="0" borderId="0" xfId="0" applyFont="1"/>
    <xf numFmtId="0" fontId="13" fillId="0" borderId="0" xfId="0" applyFont="1" applyFill="1" applyAlignment="1">
      <alignment horizontal="right"/>
    </xf>
    <xf numFmtId="0" fontId="13" fillId="0" borderId="5" xfId="0" applyFont="1" applyFill="1" applyBorder="1" applyAlignment="1">
      <alignment horizontal="center" wrapText="1"/>
    </xf>
    <xf numFmtId="165" fontId="5" fillId="0" borderId="0" xfId="0" applyNumberFormat="1" applyFont="1" applyFill="1"/>
    <xf numFmtId="0" fontId="5" fillId="0" borderId="0" xfId="0" applyFont="1" applyFill="1"/>
    <xf numFmtId="0" fontId="11" fillId="7" borderId="5" xfId="0" applyFont="1" applyFill="1" applyBorder="1" applyAlignment="1">
      <alignment horizontal="left" wrapText="1"/>
    </xf>
    <xf numFmtId="4" fontId="13" fillId="0" borderId="0" xfId="0" applyNumberFormat="1" applyFont="1"/>
    <xf numFmtId="0" fontId="11" fillId="0" borderId="5" xfId="0" applyFont="1" applyBorder="1" applyAlignment="1">
      <alignment vertical="center" wrapText="1"/>
    </xf>
    <xf numFmtId="49" fontId="11" fillId="0" borderId="5" xfId="0" applyNumberFormat="1" applyFont="1" applyBorder="1" applyAlignment="1">
      <alignment horizontal="center" wrapText="1"/>
    </xf>
    <xf numFmtId="1" fontId="26" fillId="6" borderId="5" xfId="16" applyNumberFormat="1" applyFont="1" applyFill="1" applyBorder="1" applyAlignment="1" applyProtection="1">
      <alignment horizontal="center" vertical="top" shrinkToFit="1"/>
    </xf>
    <xf numFmtId="49" fontId="27" fillId="7" borderId="5" xfId="0" applyNumberFormat="1" applyFont="1" applyFill="1" applyBorder="1" applyAlignment="1">
      <alignment horizontal="center" wrapText="1"/>
    </xf>
    <xf numFmtId="0" fontId="11" fillId="0" borderId="5" xfId="0" applyFont="1" applyBorder="1" applyAlignment="1">
      <alignment wrapText="1"/>
    </xf>
    <xf numFmtId="4" fontId="11" fillId="6" borderId="5" xfId="0" applyNumberFormat="1" applyFont="1" applyFill="1" applyBorder="1" applyAlignment="1">
      <alignment wrapText="1"/>
    </xf>
    <xf numFmtId="0" fontId="11" fillId="0" borderId="0" xfId="0" applyFont="1" applyFill="1"/>
    <xf numFmtId="0" fontId="5" fillId="6" borderId="0" xfId="0" applyFont="1" applyFill="1"/>
    <xf numFmtId="0" fontId="11" fillId="7" borderId="5" xfId="0" applyFont="1" applyFill="1" applyBorder="1" applyAlignment="1">
      <alignment vertical="center" wrapText="1"/>
    </xf>
    <xf numFmtId="0" fontId="28" fillId="7" borderId="5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0" borderId="5" xfId="0" applyFont="1" applyBorder="1"/>
    <xf numFmtId="0" fontId="11" fillId="0" borderId="0" xfId="0" applyFont="1" applyAlignment="1">
      <alignment vertical="center" wrapText="1"/>
    </xf>
    <xf numFmtId="0" fontId="17" fillId="6" borderId="5" xfId="0" applyFont="1" applyFill="1" applyBorder="1" applyAlignment="1" applyProtection="1">
      <alignment horizontal="center" vertical="top"/>
    </xf>
    <xf numFmtId="0" fontId="17" fillId="6" borderId="5" xfId="0" applyNumberFormat="1" applyFont="1" applyFill="1" applyBorder="1" applyAlignment="1" applyProtection="1">
      <alignment vertical="top" wrapText="1"/>
    </xf>
    <xf numFmtId="4" fontId="17" fillId="6" borderId="5" xfId="0" applyNumberFormat="1" applyFont="1" applyFill="1" applyBorder="1" applyAlignment="1" applyProtection="1"/>
    <xf numFmtId="0" fontId="29" fillId="0" borderId="5" xfId="0" applyFont="1" applyBorder="1"/>
    <xf numFmtId="0" fontId="12" fillId="6" borderId="5" xfId="0" applyFont="1" applyFill="1" applyBorder="1" applyAlignment="1" applyProtection="1">
      <alignment horizontal="center" vertical="top"/>
    </xf>
    <xf numFmtId="0" fontId="12" fillId="6" borderId="5" xfId="0" applyNumberFormat="1" applyFont="1" applyFill="1" applyBorder="1" applyAlignment="1" applyProtection="1">
      <alignment vertical="top" wrapText="1"/>
    </xf>
    <xf numFmtId="4" fontId="12" fillId="6" borderId="5" xfId="0" applyNumberFormat="1" applyFont="1" applyFill="1" applyBorder="1" applyAlignment="1" applyProtection="1"/>
    <xf numFmtId="0" fontId="5" fillId="6" borderId="5" xfId="0" applyFont="1" applyFill="1" applyBorder="1" applyAlignment="1">
      <alignment horizontal="left" vertical="top" wrapText="1"/>
    </xf>
    <xf numFmtId="0" fontId="17" fillId="6" borderId="5" xfId="0" applyFont="1" applyFill="1" applyBorder="1" applyAlignment="1" applyProtection="1">
      <alignment horizontal="left" vertical="top" wrapText="1"/>
    </xf>
    <xf numFmtId="4" fontId="12" fillId="6" borderId="5" xfId="0" applyNumberFormat="1" applyFont="1" applyFill="1" applyBorder="1" applyAlignment="1" applyProtection="1">
      <protection locked="0"/>
    </xf>
    <xf numFmtId="0" fontId="19" fillId="6" borderId="5" xfId="0" applyFont="1" applyFill="1" applyBorder="1" applyAlignment="1">
      <alignment horizontal="left" vertical="top" wrapText="1"/>
    </xf>
    <xf numFmtId="0" fontId="12" fillId="0" borderId="5" xfId="0" applyFont="1" applyFill="1" applyBorder="1" applyAlignment="1" applyProtection="1">
      <alignment horizontal="center" vertical="top"/>
    </xf>
    <xf numFmtId="49" fontId="12" fillId="0" borderId="5" xfId="0" applyNumberFormat="1" applyFont="1" applyFill="1" applyBorder="1" applyAlignment="1" applyProtection="1">
      <alignment vertical="top" wrapText="1"/>
    </xf>
    <xf numFmtId="4" fontId="12" fillId="0" borderId="5" xfId="0" applyNumberFormat="1" applyFont="1" applyFill="1" applyBorder="1" applyAlignment="1" applyProtection="1"/>
    <xf numFmtId="0" fontId="17" fillId="0" borderId="5" xfId="0" applyFont="1" applyFill="1" applyBorder="1" applyAlignment="1" applyProtection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4" fontId="17" fillId="0" borderId="5" xfId="0" applyNumberFormat="1" applyFont="1" applyFill="1" applyBorder="1" applyAlignment="1" applyProtection="1"/>
    <xf numFmtId="4" fontId="17" fillId="6" borderId="5" xfId="0" applyNumberFormat="1" applyFont="1" applyFill="1" applyBorder="1" applyProtection="1"/>
    <xf numFmtId="0" fontId="12" fillId="6" borderId="5" xfId="0" applyFont="1" applyFill="1" applyBorder="1" applyAlignment="1" applyProtection="1">
      <alignment horizontal="center" vertical="center"/>
    </xf>
    <xf numFmtId="49" fontId="12" fillId="6" borderId="5" xfId="0" applyNumberFormat="1" applyFont="1" applyFill="1" applyBorder="1" applyAlignment="1" applyProtection="1">
      <alignment vertical="center" wrapText="1"/>
    </xf>
    <xf numFmtId="4" fontId="12" fillId="6" borderId="5" xfId="0" applyNumberFormat="1" applyFont="1" applyFill="1" applyBorder="1" applyAlignment="1" applyProtection="1">
      <alignment vertical="center"/>
    </xf>
    <xf numFmtId="0" fontId="17" fillId="6" borderId="5" xfId="0" applyFont="1" applyFill="1" applyBorder="1" applyAlignment="1" applyProtection="1">
      <alignment horizontal="center" vertical="center"/>
    </xf>
    <xf numFmtId="49" fontId="17" fillId="6" borderId="5" xfId="0" applyNumberFormat="1" applyFont="1" applyFill="1" applyBorder="1" applyAlignment="1" applyProtection="1">
      <alignment vertical="center" wrapText="1"/>
    </xf>
    <xf numFmtId="4" fontId="17" fillId="6" borderId="5" xfId="0" applyNumberFormat="1" applyFont="1" applyFill="1" applyBorder="1" applyAlignment="1" applyProtection="1">
      <alignment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wrapText="1"/>
    </xf>
    <xf numFmtId="0" fontId="30" fillId="0" borderId="0" xfId="0" applyFont="1"/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6" fillId="6" borderId="1" xfId="15" applyNumberFormat="1" applyFont="1" applyFill="1" applyBorder="1" applyAlignment="1" applyProtection="1">
      <alignment horizontal="center" vertical="top" wrapText="1"/>
    </xf>
    <xf numFmtId="0" fontId="17" fillId="6" borderId="5" xfId="0" applyFont="1" applyFill="1" applyBorder="1" applyAlignment="1" applyProtection="1">
      <alignment horizontal="center" vertical="center" wrapText="1"/>
    </xf>
    <xf numFmtId="49" fontId="17" fillId="6" borderId="5" xfId="0" applyNumberFormat="1" applyFont="1" applyFill="1" applyBorder="1" applyAlignment="1" applyProtection="1">
      <alignment horizontal="center" vertical="center"/>
    </xf>
    <xf numFmtId="49" fontId="15" fillId="6" borderId="10" xfId="0" applyNumberFormat="1" applyFont="1" applyFill="1" applyBorder="1" applyAlignment="1" applyProtection="1">
      <alignment horizontal="center" vertical="center" wrapText="1"/>
    </xf>
    <xf numFmtId="49" fontId="15" fillId="6" borderId="11" xfId="0" applyNumberFormat="1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</cellXfs>
  <cellStyles count="55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7"/>
    <cellStyle name="xl55" xfId="45"/>
    <cellStyle name="xl56" xfId="46"/>
    <cellStyle name="xl57" xfId="32"/>
    <cellStyle name="xl58" xfId="33"/>
    <cellStyle name="xl59" xfId="34"/>
    <cellStyle name="xl61" xfId="42"/>
    <cellStyle name="xl63" xfId="52"/>
    <cellStyle name="xl64" xfId="43"/>
    <cellStyle name="xl65" xfId="44"/>
    <cellStyle name="xl66" xfId="53"/>
    <cellStyle name="xl68" xfId="48"/>
    <cellStyle name="xl69" xfId="50"/>
    <cellStyle name="xl70" xfId="51"/>
    <cellStyle name="xl71" xfId="49"/>
    <cellStyle name="Обычный" xfId="0" builtinId="0"/>
    <cellStyle name="Обычный_2014 г." xfId="5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64" zoomScaleNormal="100" workbookViewId="0">
      <selection activeCell="G72" sqref="G72"/>
    </sheetView>
  </sheetViews>
  <sheetFormatPr defaultRowHeight="15" x14ac:dyDescent="0.25"/>
  <cols>
    <col min="1" max="1" width="23.5703125" customWidth="1"/>
    <col min="2" max="2" width="53.85546875" customWidth="1"/>
    <col min="3" max="4" width="15.7109375" customWidth="1"/>
    <col min="5" max="5" width="13" customWidth="1"/>
  </cols>
  <sheetData>
    <row r="1" spans="1:6" ht="59.25" customHeight="1" x14ac:dyDescent="0.25">
      <c r="C1" s="153" t="s">
        <v>78</v>
      </c>
      <c r="D1" s="153"/>
      <c r="E1" s="153"/>
    </row>
    <row r="2" spans="1:6" ht="33" customHeight="1" x14ac:dyDescent="0.25">
      <c r="A2" s="152" t="s">
        <v>488</v>
      </c>
      <c r="B2" s="152"/>
      <c r="C2" s="152"/>
      <c r="D2" s="152"/>
      <c r="E2" s="152"/>
      <c r="F2" s="2"/>
    </row>
    <row r="3" spans="1:6" ht="15.75" x14ac:dyDescent="0.25">
      <c r="A3" s="3"/>
      <c r="B3" s="3"/>
      <c r="C3" s="4"/>
      <c r="E3" s="4" t="s">
        <v>82</v>
      </c>
    </row>
    <row r="4" spans="1:6" ht="28.5" customHeight="1" x14ac:dyDescent="0.25">
      <c r="A4" s="154" t="s">
        <v>79</v>
      </c>
      <c r="B4" s="155" t="s">
        <v>83</v>
      </c>
      <c r="C4" s="156" t="s">
        <v>77</v>
      </c>
      <c r="D4" s="158" t="s">
        <v>8</v>
      </c>
      <c r="E4" s="154" t="s">
        <v>11</v>
      </c>
    </row>
    <row r="5" spans="1:6" ht="33" customHeight="1" x14ac:dyDescent="0.25">
      <c r="A5" s="154"/>
      <c r="B5" s="155"/>
      <c r="C5" s="157"/>
      <c r="D5" s="159"/>
      <c r="E5" s="154"/>
    </row>
    <row r="6" spans="1:6" s="103" customFormat="1" x14ac:dyDescent="0.25">
      <c r="A6" s="101">
        <v>1</v>
      </c>
      <c r="B6" s="102" t="s">
        <v>84</v>
      </c>
      <c r="C6" s="102" t="s">
        <v>85</v>
      </c>
      <c r="D6" s="102" t="s">
        <v>165</v>
      </c>
      <c r="E6" s="102" t="s">
        <v>166</v>
      </c>
    </row>
    <row r="7" spans="1:6" x14ac:dyDescent="0.25">
      <c r="A7" s="5" t="s">
        <v>86</v>
      </c>
      <c r="B7" s="6" t="s">
        <v>12</v>
      </c>
      <c r="C7" s="7">
        <f>C8+C14+C20+C26+C33+C53+C56+C44+C47</f>
        <v>41417129.890000001</v>
      </c>
      <c r="D7" s="7">
        <f t="shared" ref="D7" si="0">D8+D14+D20+D26+D33+D53+D56+D44+D47</f>
        <v>4756325.91</v>
      </c>
      <c r="E7" s="7">
        <f>D7/C7*100</f>
        <v>11.483958262275426</v>
      </c>
    </row>
    <row r="8" spans="1:6" x14ac:dyDescent="0.25">
      <c r="A8" s="8" t="s">
        <v>87</v>
      </c>
      <c r="B8" s="6" t="s">
        <v>13</v>
      </c>
      <c r="C8" s="7">
        <f>C9</f>
        <v>9185301.8900000006</v>
      </c>
      <c r="D8" s="7">
        <f t="shared" ref="D8" si="1">D9</f>
        <v>2276566.04</v>
      </c>
      <c r="E8" s="7">
        <f t="shared" ref="E8:E73" si="2">D8/C8*100</f>
        <v>24.784879879435294</v>
      </c>
    </row>
    <row r="9" spans="1:6" ht="15.75" x14ac:dyDescent="0.25">
      <c r="A9" s="125" t="s">
        <v>88</v>
      </c>
      <c r="B9" s="126" t="s">
        <v>14</v>
      </c>
      <c r="C9" s="127">
        <f>C10+C11+C12+C13</f>
        <v>9185301.8900000006</v>
      </c>
      <c r="D9" s="127">
        <f t="shared" ref="D9" si="3">D10+D11+D12+D13</f>
        <v>2276566.04</v>
      </c>
      <c r="E9" s="127">
        <f t="shared" si="2"/>
        <v>24.784879879435294</v>
      </c>
    </row>
    <row r="10" spans="1:6" ht="100.5" customHeight="1" x14ac:dyDescent="0.25">
      <c r="A10" s="125" t="s">
        <v>89</v>
      </c>
      <c r="B10" s="126" t="s">
        <v>90</v>
      </c>
      <c r="C10" s="127">
        <v>7841900</v>
      </c>
      <c r="D10" s="128">
        <f>1492015.32+61.17</f>
        <v>1492076.49</v>
      </c>
      <c r="E10" s="127">
        <f t="shared" si="2"/>
        <v>19.026976753082799</v>
      </c>
    </row>
    <row r="11" spans="1:6" ht="145.5" customHeight="1" x14ac:dyDescent="0.25">
      <c r="A11" s="125" t="s">
        <v>91</v>
      </c>
      <c r="B11" s="126" t="s">
        <v>15</v>
      </c>
      <c r="C11" s="127">
        <v>31300</v>
      </c>
      <c r="D11" s="128">
        <v>12735.68</v>
      </c>
      <c r="E11" s="127">
        <f t="shared" si="2"/>
        <v>40.689073482428114</v>
      </c>
    </row>
    <row r="12" spans="1:6" ht="62.25" customHeight="1" x14ac:dyDescent="0.25">
      <c r="A12" s="125" t="s">
        <v>92</v>
      </c>
      <c r="B12" s="126" t="s">
        <v>93</v>
      </c>
      <c r="C12" s="127">
        <v>173100</v>
      </c>
      <c r="D12" s="128">
        <f>2951.84+17.12</f>
        <v>2968.96</v>
      </c>
      <c r="E12" s="127">
        <f t="shared" si="2"/>
        <v>1.7151704217215482</v>
      </c>
    </row>
    <row r="13" spans="1:6" ht="65.25" customHeight="1" x14ac:dyDescent="0.25">
      <c r="A13" s="125" t="s">
        <v>94</v>
      </c>
      <c r="B13" s="126" t="s">
        <v>95</v>
      </c>
      <c r="C13" s="127">
        <v>1139001.8899999999</v>
      </c>
      <c r="D13" s="128">
        <f>579127.14+114377.6+75280.17</f>
        <v>768784.91</v>
      </c>
      <c r="E13" s="127">
        <f t="shared" si="2"/>
        <v>67.496368245710286</v>
      </c>
    </row>
    <row r="14" spans="1:6" ht="52.5" customHeight="1" x14ac:dyDescent="0.25">
      <c r="A14" s="129" t="s">
        <v>96</v>
      </c>
      <c r="B14" s="130" t="s">
        <v>16</v>
      </c>
      <c r="C14" s="131">
        <f>C15</f>
        <v>362260</v>
      </c>
      <c r="D14" s="131">
        <f t="shared" ref="D14" si="4">D15</f>
        <v>97398.14</v>
      </c>
      <c r="E14" s="131">
        <f t="shared" si="2"/>
        <v>26.886252967481916</v>
      </c>
    </row>
    <row r="15" spans="1:6" ht="47.25" x14ac:dyDescent="0.25">
      <c r="A15" s="125" t="s">
        <v>97</v>
      </c>
      <c r="B15" s="126" t="s">
        <v>17</v>
      </c>
      <c r="C15" s="127">
        <f>C16+C17+C18+C19</f>
        <v>362260</v>
      </c>
      <c r="D15" s="127">
        <f t="shared" ref="D15" si="5">D16+D17+D18+D19</f>
        <v>97398.14</v>
      </c>
      <c r="E15" s="127">
        <f t="shared" si="2"/>
        <v>26.886252967481916</v>
      </c>
    </row>
    <row r="16" spans="1:6" ht="94.5" x14ac:dyDescent="0.25">
      <c r="A16" s="125" t="s">
        <v>98</v>
      </c>
      <c r="B16" s="126" t="s">
        <v>99</v>
      </c>
      <c r="C16" s="127">
        <v>171590</v>
      </c>
      <c r="D16" s="128">
        <v>50070.400000000001</v>
      </c>
      <c r="E16" s="127">
        <f t="shared" si="2"/>
        <v>29.180255259630517</v>
      </c>
    </row>
    <row r="17" spans="1:5" ht="110.25" x14ac:dyDescent="0.25">
      <c r="A17" s="125" t="s">
        <v>100</v>
      </c>
      <c r="B17" s="126" t="s">
        <v>101</v>
      </c>
      <c r="C17" s="127">
        <v>1190</v>
      </c>
      <c r="D17" s="128">
        <v>205.5</v>
      </c>
      <c r="E17" s="127">
        <f t="shared" si="2"/>
        <v>17.268907563025209</v>
      </c>
    </row>
    <row r="18" spans="1:5" ht="94.5" x14ac:dyDescent="0.25">
      <c r="A18" s="125" t="s">
        <v>102</v>
      </c>
      <c r="B18" s="126" t="s">
        <v>103</v>
      </c>
      <c r="C18" s="127">
        <v>212110</v>
      </c>
      <c r="D18" s="128">
        <v>53538.47</v>
      </c>
      <c r="E18" s="127">
        <f t="shared" si="2"/>
        <v>25.24089859035406</v>
      </c>
    </row>
    <row r="19" spans="1:5" ht="94.5" x14ac:dyDescent="0.25">
      <c r="A19" s="125" t="s">
        <v>104</v>
      </c>
      <c r="B19" s="126" t="s">
        <v>105</v>
      </c>
      <c r="C19" s="127">
        <v>-22630</v>
      </c>
      <c r="D19" s="128">
        <v>-6416.23</v>
      </c>
      <c r="E19" s="127">
        <f t="shared" si="2"/>
        <v>28.352761820592132</v>
      </c>
    </row>
    <row r="20" spans="1:5" ht="15.75" x14ac:dyDescent="0.25">
      <c r="A20" s="129" t="s">
        <v>106</v>
      </c>
      <c r="B20" s="9" t="s">
        <v>70</v>
      </c>
      <c r="C20" s="131">
        <f>C21</f>
        <v>18002188</v>
      </c>
      <c r="D20" s="131">
        <f t="shared" ref="D20" si="6">D21</f>
        <v>1929683.6199999999</v>
      </c>
      <c r="E20" s="131">
        <f t="shared" si="2"/>
        <v>10.719161581914376</v>
      </c>
    </row>
    <row r="21" spans="1:5" ht="31.5" x14ac:dyDescent="0.25">
      <c r="A21" s="125" t="s">
        <v>107</v>
      </c>
      <c r="B21" s="126" t="s">
        <v>18</v>
      </c>
      <c r="C21" s="127">
        <f>C22+C24</f>
        <v>18002188</v>
      </c>
      <c r="D21" s="127">
        <f t="shared" ref="D21" si="7">D22+D24</f>
        <v>1929683.6199999999</v>
      </c>
      <c r="E21" s="127">
        <f t="shared" si="2"/>
        <v>10.719161581914376</v>
      </c>
    </row>
    <row r="22" spans="1:5" ht="32.25" customHeight="1" x14ac:dyDescent="0.25">
      <c r="A22" s="125" t="s">
        <v>108</v>
      </c>
      <c r="B22" s="126" t="s">
        <v>109</v>
      </c>
      <c r="C22" s="127">
        <f>C23</f>
        <v>14502188</v>
      </c>
      <c r="D22" s="127">
        <f t="shared" ref="D22" si="8">D23</f>
        <v>1039481.7899999999</v>
      </c>
      <c r="E22" s="127">
        <f t="shared" si="2"/>
        <v>7.1677583410172305</v>
      </c>
    </row>
    <row r="23" spans="1:5" ht="33" customHeight="1" x14ac:dyDescent="0.25">
      <c r="A23" s="125" t="s">
        <v>110</v>
      </c>
      <c r="B23" s="126" t="s">
        <v>109</v>
      </c>
      <c r="C23" s="127">
        <v>14502188</v>
      </c>
      <c r="D23" s="128">
        <f>1039929.22-447.43</f>
        <v>1039481.7899999999</v>
      </c>
      <c r="E23" s="127">
        <f t="shared" si="2"/>
        <v>7.1677583410172305</v>
      </c>
    </row>
    <row r="24" spans="1:5" ht="47.25" x14ac:dyDescent="0.25">
      <c r="A24" s="125" t="s">
        <v>111</v>
      </c>
      <c r="B24" s="132" t="s">
        <v>19</v>
      </c>
      <c r="C24" s="127">
        <f>C25</f>
        <v>3500000</v>
      </c>
      <c r="D24" s="127">
        <f t="shared" ref="D24" si="9">D25</f>
        <v>890201.83</v>
      </c>
      <c r="E24" s="127">
        <f t="shared" si="2"/>
        <v>25.434338</v>
      </c>
    </row>
    <row r="25" spans="1:5" ht="78.75" x14ac:dyDescent="0.25">
      <c r="A25" s="125" t="s">
        <v>112</v>
      </c>
      <c r="B25" s="132" t="s">
        <v>113</v>
      </c>
      <c r="C25" s="127">
        <v>3500000</v>
      </c>
      <c r="D25" s="128">
        <v>890201.83</v>
      </c>
      <c r="E25" s="127">
        <f t="shared" si="2"/>
        <v>25.434338</v>
      </c>
    </row>
    <row r="26" spans="1:5" ht="15.75" x14ac:dyDescent="0.25">
      <c r="A26" s="129" t="s">
        <v>114</v>
      </c>
      <c r="B26" s="9" t="s">
        <v>20</v>
      </c>
      <c r="C26" s="131">
        <f>C27+C29+C31</f>
        <v>7671140</v>
      </c>
      <c r="D26" s="131">
        <f t="shared" ref="D26" si="10">D27+D29+D31</f>
        <v>-1151906.6399999999</v>
      </c>
      <c r="E26" s="131">
        <f t="shared" si="2"/>
        <v>-15.016107645017557</v>
      </c>
    </row>
    <row r="27" spans="1:5" ht="15.75" x14ac:dyDescent="0.25">
      <c r="A27" s="125" t="s">
        <v>115</v>
      </c>
      <c r="B27" s="133" t="s">
        <v>21</v>
      </c>
      <c r="C27" s="127">
        <f>C28</f>
        <v>5170100</v>
      </c>
      <c r="D27" s="127">
        <f t="shared" ref="D27" si="11">D28</f>
        <v>-1622226.8699999999</v>
      </c>
      <c r="E27" s="127">
        <f t="shared" si="2"/>
        <v>-31.377088837740079</v>
      </c>
    </row>
    <row r="28" spans="1:5" ht="48.75" customHeight="1" x14ac:dyDescent="0.25">
      <c r="A28" s="125" t="s">
        <v>116</v>
      </c>
      <c r="B28" s="133" t="s">
        <v>22</v>
      </c>
      <c r="C28" s="127">
        <v>5170100</v>
      </c>
      <c r="D28" s="128">
        <f>-1622415.73+188.86</f>
        <v>-1622226.8699999999</v>
      </c>
      <c r="E28" s="127">
        <f t="shared" si="2"/>
        <v>-31.377088837740079</v>
      </c>
    </row>
    <row r="29" spans="1:5" ht="15.75" x14ac:dyDescent="0.25">
      <c r="A29" s="125" t="s">
        <v>117</v>
      </c>
      <c r="B29" s="133" t="s">
        <v>118</v>
      </c>
      <c r="C29" s="127">
        <f>C30</f>
        <v>1838040</v>
      </c>
      <c r="D29" s="127">
        <f>D30</f>
        <v>403595.71</v>
      </c>
      <c r="E29" s="127">
        <f t="shared" si="2"/>
        <v>21.957939435485628</v>
      </c>
    </row>
    <row r="30" spans="1:5" ht="47.25" x14ac:dyDescent="0.25">
      <c r="A30" s="125" t="s">
        <v>119</v>
      </c>
      <c r="B30" s="133" t="s">
        <v>120</v>
      </c>
      <c r="C30" s="127">
        <v>1838040</v>
      </c>
      <c r="D30" s="128">
        <v>403595.71</v>
      </c>
      <c r="E30" s="127">
        <f t="shared" si="2"/>
        <v>21.957939435485628</v>
      </c>
    </row>
    <row r="31" spans="1:5" ht="15.75" x14ac:dyDescent="0.25">
      <c r="A31" s="125" t="s">
        <v>121</v>
      </c>
      <c r="B31" s="133" t="s">
        <v>122</v>
      </c>
      <c r="C31" s="127">
        <f>C32</f>
        <v>663000</v>
      </c>
      <c r="D31" s="127">
        <f>D32</f>
        <v>66724.52</v>
      </c>
      <c r="E31" s="127">
        <f t="shared" si="2"/>
        <v>10.06403016591252</v>
      </c>
    </row>
    <row r="32" spans="1:5" ht="47.25" x14ac:dyDescent="0.25">
      <c r="A32" s="125" t="s">
        <v>123</v>
      </c>
      <c r="B32" s="133" t="s">
        <v>124</v>
      </c>
      <c r="C32" s="127">
        <v>663000</v>
      </c>
      <c r="D32" s="128">
        <v>66724.52</v>
      </c>
      <c r="E32" s="127">
        <f t="shared" si="2"/>
        <v>10.06403016591252</v>
      </c>
    </row>
    <row r="33" spans="1:5" ht="48.75" customHeight="1" x14ac:dyDescent="0.25">
      <c r="A33" s="129" t="s">
        <v>125</v>
      </c>
      <c r="B33" s="9" t="s">
        <v>23</v>
      </c>
      <c r="C33" s="134">
        <f>C34+C41</f>
        <v>4830000</v>
      </c>
      <c r="D33" s="134">
        <f>D34+D41</f>
        <v>915875.93</v>
      </c>
      <c r="E33" s="131">
        <f t="shared" si="2"/>
        <v>18.962234575569358</v>
      </c>
    </row>
    <row r="34" spans="1:5" ht="110.25" x14ac:dyDescent="0.25">
      <c r="A34" s="125" t="s">
        <v>126</v>
      </c>
      <c r="B34" s="135" t="s">
        <v>24</v>
      </c>
      <c r="C34" s="127">
        <f>C35+C37+C39</f>
        <v>4550000</v>
      </c>
      <c r="D34" s="127">
        <f>D35+D37+D39</f>
        <v>834195.10000000009</v>
      </c>
      <c r="E34" s="127">
        <f t="shared" si="2"/>
        <v>18.333958241758243</v>
      </c>
    </row>
    <row r="35" spans="1:5" ht="78.75" x14ac:dyDescent="0.25">
      <c r="A35" s="125" t="s">
        <v>127</v>
      </c>
      <c r="B35" s="135" t="s">
        <v>128</v>
      </c>
      <c r="C35" s="127">
        <f>C36</f>
        <v>750000</v>
      </c>
      <c r="D35" s="127">
        <f>D36</f>
        <v>63550.68</v>
      </c>
      <c r="E35" s="127">
        <f t="shared" si="2"/>
        <v>8.4734239999999996</v>
      </c>
    </row>
    <row r="36" spans="1:5" ht="96" customHeight="1" x14ac:dyDescent="0.25">
      <c r="A36" s="125" t="s">
        <v>129</v>
      </c>
      <c r="B36" s="135" t="s">
        <v>25</v>
      </c>
      <c r="C36" s="127">
        <v>750000</v>
      </c>
      <c r="D36" s="128">
        <v>63550.68</v>
      </c>
      <c r="E36" s="127">
        <f t="shared" si="2"/>
        <v>8.4734239999999996</v>
      </c>
    </row>
    <row r="37" spans="1:5" ht="96.75" customHeight="1" x14ac:dyDescent="0.25">
      <c r="A37" s="125" t="s">
        <v>130</v>
      </c>
      <c r="B37" s="135" t="s">
        <v>131</v>
      </c>
      <c r="C37" s="127">
        <f>C38</f>
        <v>800000</v>
      </c>
      <c r="D37" s="127">
        <f>D38</f>
        <v>190331</v>
      </c>
      <c r="E37" s="127">
        <f t="shared" si="2"/>
        <v>23.791375000000002</v>
      </c>
    </row>
    <row r="38" spans="1:5" ht="94.5" customHeight="1" x14ac:dyDescent="0.25">
      <c r="A38" s="125" t="s">
        <v>132</v>
      </c>
      <c r="B38" s="135" t="s">
        <v>133</v>
      </c>
      <c r="C38" s="127">
        <v>800000</v>
      </c>
      <c r="D38" s="128">
        <v>190331</v>
      </c>
      <c r="E38" s="127">
        <f t="shared" si="2"/>
        <v>23.791375000000002</v>
      </c>
    </row>
    <row r="39" spans="1:5" ht="94.5" customHeight="1" x14ac:dyDescent="0.25">
      <c r="A39" s="125" t="s">
        <v>134</v>
      </c>
      <c r="B39" s="135" t="s">
        <v>135</v>
      </c>
      <c r="C39" s="127">
        <f>C40</f>
        <v>3000000</v>
      </c>
      <c r="D39" s="127">
        <f>D40</f>
        <v>580313.42000000004</v>
      </c>
      <c r="E39" s="127">
        <f t="shared" si="2"/>
        <v>19.343780666666667</v>
      </c>
    </row>
    <row r="40" spans="1:5" ht="79.5" customHeight="1" x14ac:dyDescent="0.25">
      <c r="A40" s="125" t="s">
        <v>136</v>
      </c>
      <c r="B40" s="132" t="s">
        <v>137</v>
      </c>
      <c r="C40" s="127">
        <v>3000000</v>
      </c>
      <c r="D40" s="128">
        <v>580313.42000000004</v>
      </c>
      <c r="E40" s="127">
        <f t="shared" si="2"/>
        <v>19.343780666666667</v>
      </c>
    </row>
    <row r="41" spans="1:5" ht="95.25" customHeight="1" x14ac:dyDescent="0.25">
      <c r="A41" s="125" t="s">
        <v>138</v>
      </c>
      <c r="B41" s="132" t="s">
        <v>139</v>
      </c>
      <c r="C41" s="127">
        <f>C42</f>
        <v>280000</v>
      </c>
      <c r="D41" s="127">
        <f>D42</f>
        <v>81680.83</v>
      </c>
      <c r="E41" s="127">
        <f t="shared" si="2"/>
        <v>29.171724999999999</v>
      </c>
    </row>
    <row r="42" spans="1:5" ht="93.75" customHeight="1" x14ac:dyDescent="0.25">
      <c r="A42" s="125" t="s">
        <v>140</v>
      </c>
      <c r="B42" s="132" t="s">
        <v>141</v>
      </c>
      <c r="C42" s="127">
        <f>C43</f>
        <v>280000</v>
      </c>
      <c r="D42" s="127">
        <f>D43</f>
        <v>81680.83</v>
      </c>
      <c r="E42" s="127">
        <f t="shared" si="2"/>
        <v>29.171724999999999</v>
      </c>
    </row>
    <row r="43" spans="1:5" ht="97.5" customHeight="1" x14ac:dyDescent="0.25">
      <c r="A43" s="125" t="s">
        <v>142</v>
      </c>
      <c r="B43" s="132" t="s">
        <v>26</v>
      </c>
      <c r="C43" s="127">
        <v>280000</v>
      </c>
      <c r="D43" s="128">
        <v>81680.83</v>
      </c>
      <c r="E43" s="127">
        <f t="shared" si="2"/>
        <v>29.171724999999999</v>
      </c>
    </row>
    <row r="44" spans="1:5" ht="47.25" x14ac:dyDescent="0.25">
      <c r="A44" s="129" t="s">
        <v>143</v>
      </c>
      <c r="B44" s="9" t="s">
        <v>144</v>
      </c>
      <c r="C44" s="131">
        <f>C45+C46</f>
        <v>702240</v>
      </c>
      <c r="D44" s="131">
        <f>D45+D46</f>
        <v>586617.42000000004</v>
      </c>
      <c r="E44" s="131">
        <f t="shared" si="2"/>
        <v>83.535176008202328</v>
      </c>
    </row>
    <row r="45" spans="1:5" ht="30" customHeight="1" x14ac:dyDescent="0.25">
      <c r="A45" s="125" t="s">
        <v>145</v>
      </c>
      <c r="B45" s="132" t="s">
        <v>27</v>
      </c>
      <c r="C45" s="127">
        <v>672240</v>
      </c>
      <c r="D45" s="127">
        <v>536549.42000000004</v>
      </c>
      <c r="E45" s="127">
        <f t="shared" si="2"/>
        <v>79.815158276805903</v>
      </c>
    </row>
    <row r="46" spans="1:5" ht="31.5" x14ac:dyDescent="0.25">
      <c r="A46" s="125" t="s">
        <v>146</v>
      </c>
      <c r="B46" s="132" t="s">
        <v>28</v>
      </c>
      <c r="C46" s="127">
        <v>30000</v>
      </c>
      <c r="D46" s="127">
        <v>50068</v>
      </c>
      <c r="E46" s="127">
        <f t="shared" si="2"/>
        <v>166.89333333333335</v>
      </c>
    </row>
    <row r="47" spans="1:5" ht="31.5" x14ac:dyDescent="0.25">
      <c r="A47" s="136" t="s">
        <v>147</v>
      </c>
      <c r="B47" s="137" t="s">
        <v>80</v>
      </c>
      <c r="C47" s="138">
        <f>C48</f>
        <v>581000</v>
      </c>
      <c r="D47" s="138">
        <f>D48</f>
        <v>0</v>
      </c>
      <c r="E47" s="127">
        <f t="shared" si="2"/>
        <v>0</v>
      </c>
    </row>
    <row r="48" spans="1:5" ht="33" customHeight="1" x14ac:dyDescent="0.25">
      <c r="A48" s="139" t="s">
        <v>148</v>
      </c>
      <c r="B48" s="140" t="s">
        <v>149</v>
      </c>
      <c r="C48" s="141">
        <f>C49+C51</f>
        <v>581000</v>
      </c>
      <c r="D48" s="141">
        <f>D49+D51</f>
        <v>0</v>
      </c>
      <c r="E48" s="127">
        <f t="shared" si="2"/>
        <v>0</v>
      </c>
    </row>
    <row r="49" spans="1:5" ht="47.25" x14ac:dyDescent="0.25">
      <c r="A49" s="139" t="s">
        <v>150</v>
      </c>
      <c r="B49" s="140" t="s">
        <v>151</v>
      </c>
      <c r="C49" s="141">
        <f>C50</f>
        <v>31000</v>
      </c>
      <c r="D49" s="141">
        <f>D50</f>
        <v>0</v>
      </c>
      <c r="E49" s="127">
        <f t="shared" si="2"/>
        <v>0</v>
      </c>
    </row>
    <row r="50" spans="1:5" ht="63" x14ac:dyDescent="0.25">
      <c r="A50" s="139" t="s">
        <v>152</v>
      </c>
      <c r="B50" s="140" t="s">
        <v>81</v>
      </c>
      <c r="C50" s="141">
        <v>31000</v>
      </c>
      <c r="D50" s="128"/>
      <c r="E50" s="127">
        <f t="shared" si="2"/>
        <v>0</v>
      </c>
    </row>
    <row r="51" spans="1:5" ht="31.5" customHeight="1" x14ac:dyDescent="0.25">
      <c r="A51" s="139" t="s">
        <v>153</v>
      </c>
      <c r="B51" s="140" t="s">
        <v>154</v>
      </c>
      <c r="C51" s="141">
        <f>C52</f>
        <v>550000</v>
      </c>
      <c r="D51" s="141">
        <f>D52</f>
        <v>0</v>
      </c>
      <c r="E51" s="127">
        <f t="shared" si="2"/>
        <v>0</v>
      </c>
    </row>
    <row r="52" spans="1:5" ht="65.25" customHeight="1" x14ac:dyDescent="0.25">
      <c r="A52" s="139" t="s">
        <v>155</v>
      </c>
      <c r="B52" s="140" t="s">
        <v>156</v>
      </c>
      <c r="C52" s="127">
        <v>550000</v>
      </c>
      <c r="D52" s="128"/>
      <c r="E52" s="127">
        <f t="shared" si="2"/>
        <v>0</v>
      </c>
    </row>
    <row r="53" spans="1:5" ht="18.75" customHeight="1" x14ac:dyDescent="0.25">
      <c r="A53" s="129" t="s">
        <v>157</v>
      </c>
      <c r="B53" s="9" t="s">
        <v>29</v>
      </c>
      <c r="C53" s="131">
        <f>C54+C55</f>
        <v>18000</v>
      </c>
      <c r="D53" s="131">
        <f>D54+D55</f>
        <v>3000</v>
      </c>
      <c r="E53" s="131">
        <f t="shared" si="2"/>
        <v>16.666666666666664</v>
      </c>
    </row>
    <row r="54" spans="1:5" ht="63" x14ac:dyDescent="0.25">
      <c r="A54" s="125" t="s">
        <v>158</v>
      </c>
      <c r="B54" s="132" t="s">
        <v>30</v>
      </c>
      <c r="C54" s="127">
        <v>6000</v>
      </c>
      <c r="D54" s="128">
        <v>3000</v>
      </c>
      <c r="E54" s="127">
        <f t="shared" si="2"/>
        <v>50</v>
      </c>
    </row>
    <row r="55" spans="1:5" ht="94.5" x14ac:dyDescent="0.25">
      <c r="A55" s="125" t="s">
        <v>159</v>
      </c>
      <c r="B55" s="132" t="s">
        <v>31</v>
      </c>
      <c r="C55" s="127">
        <v>12000</v>
      </c>
      <c r="D55" s="128"/>
      <c r="E55" s="127">
        <f t="shared" si="2"/>
        <v>0</v>
      </c>
    </row>
    <row r="56" spans="1:5" ht="15.75" x14ac:dyDescent="0.25">
      <c r="A56" s="129" t="s">
        <v>160</v>
      </c>
      <c r="B56" s="130" t="s">
        <v>32</v>
      </c>
      <c r="C56" s="131">
        <f>C59+C57</f>
        <v>65000</v>
      </c>
      <c r="D56" s="131">
        <f t="shared" ref="D56:E56" si="12">D59+D57</f>
        <v>99091.4</v>
      </c>
      <c r="E56" s="131">
        <f t="shared" si="12"/>
        <v>0</v>
      </c>
    </row>
    <row r="57" spans="1:5" ht="15.75" x14ac:dyDescent="0.25">
      <c r="A57" s="125" t="s">
        <v>169</v>
      </c>
      <c r="B57" s="126" t="s">
        <v>168</v>
      </c>
      <c r="C57" s="127">
        <f>C58</f>
        <v>0</v>
      </c>
      <c r="D57" s="127">
        <f t="shared" ref="D57" si="13">D58</f>
        <v>99091.4</v>
      </c>
      <c r="E57" s="127">
        <f>E58</f>
        <v>0</v>
      </c>
    </row>
    <row r="58" spans="1:5" ht="31.5" x14ac:dyDescent="0.25">
      <c r="A58" s="125" t="s">
        <v>170</v>
      </c>
      <c r="B58" s="126" t="s">
        <v>167</v>
      </c>
      <c r="C58" s="127"/>
      <c r="D58" s="127">
        <v>99091.4</v>
      </c>
      <c r="E58" s="127">
        <v>0</v>
      </c>
    </row>
    <row r="59" spans="1:5" ht="15.75" x14ac:dyDescent="0.25">
      <c r="A59" s="125" t="s">
        <v>161</v>
      </c>
      <c r="B59" s="126" t="s">
        <v>71</v>
      </c>
      <c r="C59" s="142">
        <f>C60</f>
        <v>65000</v>
      </c>
      <c r="D59" s="128"/>
      <c r="E59" s="127">
        <f t="shared" si="2"/>
        <v>0</v>
      </c>
    </row>
    <row r="60" spans="1:5" ht="31.5" x14ac:dyDescent="0.25">
      <c r="A60" s="125" t="s">
        <v>162</v>
      </c>
      <c r="B60" s="126" t="s">
        <v>72</v>
      </c>
      <c r="C60" s="142">
        <v>65000</v>
      </c>
      <c r="D60" s="128"/>
      <c r="E60" s="127">
        <f t="shared" si="2"/>
        <v>0</v>
      </c>
    </row>
    <row r="61" spans="1:5" ht="15.75" x14ac:dyDescent="0.25">
      <c r="A61" s="143" t="s">
        <v>163</v>
      </c>
      <c r="B61" s="144" t="s">
        <v>33</v>
      </c>
      <c r="C61" s="145">
        <f>C62+C71</f>
        <v>30707611.32</v>
      </c>
      <c r="D61" s="145">
        <f t="shared" ref="D61" si="14">D62+D71</f>
        <v>2030095.8599999999</v>
      </c>
      <c r="E61" s="131">
        <f t="shared" si="2"/>
        <v>6.6110510480435511</v>
      </c>
    </row>
    <row r="62" spans="1:5" ht="30" customHeight="1" x14ac:dyDescent="0.25">
      <c r="A62" s="146" t="s">
        <v>172</v>
      </c>
      <c r="B62" s="147" t="s">
        <v>171</v>
      </c>
      <c r="C62" s="148">
        <f>C63+C64+C65+C66+C67+C68+C69+C70</f>
        <v>30587611.32</v>
      </c>
      <c r="D62" s="148">
        <f t="shared" ref="D62" si="15">D63+D64+D65+D66+D67+D68+D69+D70</f>
        <v>2030095.8599999999</v>
      </c>
      <c r="E62" s="127">
        <f t="shared" si="2"/>
        <v>6.6369872389237612</v>
      </c>
    </row>
    <row r="63" spans="1:5" ht="47.25" x14ac:dyDescent="0.25">
      <c r="A63" s="146" t="s">
        <v>183</v>
      </c>
      <c r="B63" s="147" t="s">
        <v>173</v>
      </c>
      <c r="C63" s="148">
        <v>12494000</v>
      </c>
      <c r="D63" s="128">
        <v>1041167</v>
      </c>
      <c r="E63" s="127">
        <f t="shared" si="2"/>
        <v>8.3333360012806139</v>
      </c>
    </row>
    <row r="64" spans="1:5" ht="55.5" customHeight="1" x14ac:dyDescent="0.25">
      <c r="A64" s="146" t="s">
        <v>184</v>
      </c>
      <c r="B64" s="147" t="s">
        <v>174</v>
      </c>
      <c r="C64" s="148">
        <v>609336</v>
      </c>
      <c r="D64" s="128">
        <v>101556</v>
      </c>
      <c r="E64" s="127">
        <f t="shared" si="2"/>
        <v>16.666666666666664</v>
      </c>
    </row>
    <row r="65" spans="1:5" ht="47.25" x14ac:dyDescent="0.25">
      <c r="A65" s="146" t="s">
        <v>185</v>
      </c>
      <c r="B65" s="147" t="s">
        <v>175</v>
      </c>
      <c r="C65" s="148">
        <v>6209688.1100000003</v>
      </c>
      <c r="D65" s="128"/>
      <c r="E65" s="127">
        <f t="shared" si="2"/>
        <v>0</v>
      </c>
    </row>
    <row r="66" spans="1:5" ht="53.25" customHeight="1" x14ac:dyDescent="0.25">
      <c r="A66" s="146" t="s">
        <v>186</v>
      </c>
      <c r="B66" s="147" t="s">
        <v>176</v>
      </c>
      <c r="C66" s="148">
        <v>902900</v>
      </c>
      <c r="D66" s="128">
        <v>163115.76</v>
      </c>
      <c r="E66" s="127">
        <f t="shared" si="2"/>
        <v>18.065761435374906</v>
      </c>
    </row>
    <row r="67" spans="1:5" ht="84" customHeight="1" x14ac:dyDescent="0.25">
      <c r="A67" s="146" t="s">
        <v>187</v>
      </c>
      <c r="B67" s="147" t="s">
        <v>177</v>
      </c>
      <c r="C67" s="148">
        <v>327000</v>
      </c>
      <c r="D67" s="128"/>
      <c r="E67" s="127">
        <f t="shared" si="2"/>
        <v>0</v>
      </c>
    </row>
    <row r="68" spans="1:5" ht="51.75" customHeight="1" x14ac:dyDescent="0.25">
      <c r="A68" s="146" t="s">
        <v>188</v>
      </c>
      <c r="B68" s="147" t="s">
        <v>178</v>
      </c>
      <c r="C68" s="148">
        <v>5000000</v>
      </c>
      <c r="D68" s="128">
        <v>724257.1</v>
      </c>
      <c r="E68" s="127">
        <f t="shared" si="2"/>
        <v>14.485142000000002</v>
      </c>
    </row>
    <row r="69" spans="1:5" ht="63" x14ac:dyDescent="0.25">
      <c r="A69" s="146" t="s">
        <v>189</v>
      </c>
      <c r="B69" s="147" t="s">
        <v>179</v>
      </c>
      <c r="C69" s="148">
        <v>1100000</v>
      </c>
      <c r="D69" s="128"/>
      <c r="E69" s="127">
        <f t="shared" si="2"/>
        <v>0</v>
      </c>
    </row>
    <row r="70" spans="1:5" ht="78.75" x14ac:dyDescent="0.25">
      <c r="A70" s="146" t="s">
        <v>190</v>
      </c>
      <c r="B70" s="147" t="s">
        <v>180</v>
      </c>
      <c r="C70" s="148">
        <v>3944687.21</v>
      </c>
      <c r="D70" s="128"/>
      <c r="E70" s="127">
        <f t="shared" si="2"/>
        <v>0</v>
      </c>
    </row>
    <row r="71" spans="1:5" ht="15.75" x14ac:dyDescent="0.25">
      <c r="A71" s="146" t="s">
        <v>191</v>
      </c>
      <c r="B71" s="147" t="s">
        <v>181</v>
      </c>
      <c r="C71" s="148">
        <f>C72</f>
        <v>120000</v>
      </c>
      <c r="D71" s="148">
        <f t="shared" ref="D71" si="16">D72</f>
        <v>0</v>
      </c>
      <c r="E71" s="131">
        <f t="shared" si="2"/>
        <v>0</v>
      </c>
    </row>
    <row r="72" spans="1:5" ht="31.5" x14ac:dyDescent="0.25">
      <c r="A72" s="146" t="s">
        <v>192</v>
      </c>
      <c r="B72" s="147" t="s">
        <v>182</v>
      </c>
      <c r="C72" s="148">
        <v>120000</v>
      </c>
      <c r="D72" s="128"/>
      <c r="E72" s="127">
        <f t="shared" si="2"/>
        <v>0</v>
      </c>
    </row>
    <row r="73" spans="1:5" ht="15.75" x14ac:dyDescent="0.25">
      <c r="A73" s="129"/>
      <c r="B73" s="9" t="s">
        <v>164</v>
      </c>
      <c r="C73" s="131">
        <f>C7+C61</f>
        <v>72124741.210000008</v>
      </c>
      <c r="D73" s="131">
        <f>D7+D61</f>
        <v>6786421.7699999996</v>
      </c>
      <c r="E73" s="127">
        <f t="shared" si="2"/>
        <v>9.4092840489236593</v>
      </c>
    </row>
  </sheetData>
  <mergeCells count="7">
    <mergeCell ref="A2:E2"/>
    <mergeCell ref="C1:E1"/>
    <mergeCell ref="A4:A5"/>
    <mergeCell ref="B4:B5"/>
    <mergeCell ref="C4:C5"/>
    <mergeCell ref="E4:E5"/>
    <mergeCell ref="D4:D5"/>
  </mergeCells>
  <pageMargins left="0.59055118110236227" right="0.39370078740157483" top="0.39370078740157483" bottom="0.39370078740157483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topLeftCell="A200" zoomScaleNormal="100" workbookViewId="0">
      <selection activeCell="A168" sqref="A168:G201"/>
    </sheetView>
  </sheetViews>
  <sheetFormatPr defaultRowHeight="15" x14ac:dyDescent="0.25"/>
  <cols>
    <col min="1" max="1" width="51.7109375" customWidth="1"/>
    <col min="4" max="4" width="18.140625" customWidth="1"/>
    <col min="6" max="7" width="16.7109375" customWidth="1"/>
  </cols>
  <sheetData>
    <row r="1" spans="1:8" ht="50.25" customHeight="1" x14ac:dyDescent="0.25">
      <c r="D1" s="42"/>
      <c r="E1" s="153" t="s">
        <v>198</v>
      </c>
      <c r="F1" s="153"/>
      <c r="G1" s="153"/>
    </row>
    <row r="2" spans="1:8" ht="9.75" customHeight="1" x14ac:dyDescent="0.25">
      <c r="D2" s="1"/>
      <c r="E2" s="1"/>
      <c r="F2" s="1"/>
    </row>
    <row r="3" spans="1:8" ht="42.75" customHeight="1" x14ac:dyDescent="0.25">
      <c r="A3" s="160" t="s">
        <v>487</v>
      </c>
      <c r="B3" s="160"/>
      <c r="C3" s="160"/>
      <c r="D3" s="160"/>
      <c r="E3" s="160"/>
      <c r="F3" s="160"/>
      <c r="G3" s="160"/>
      <c r="H3" s="41"/>
    </row>
    <row r="4" spans="1:8" ht="10.5" customHeight="1" x14ac:dyDescent="0.25"/>
    <row r="5" spans="1:8" x14ac:dyDescent="0.25">
      <c r="G5" s="4" t="s">
        <v>82</v>
      </c>
    </row>
    <row r="6" spans="1:8" ht="110.25" x14ac:dyDescent="0.25">
      <c r="A6" s="96" t="s">
        <v>83</v>
      </c>
      <c r="B6" s="96" t="s">
        <v>195</v>
      </c>
      <c r="C6" s="96" t="s">
        <v>199</v>
      </c>
      <c r="D6" s="96" t="s">
        <v>196</v>
      </c>
      <c r="E6" s="96" t="s">
        <v>197</v>
      </c>
      <c r="F6" s="97" t="s">
        <v>200</v>
      </c>
      <c r="G6" s="97" t="s">
        <v>435</v>
      </c>
    </row>
    <row r="7" spans="1:8" x14ac:dyDescent="0.25">
      <c r="A7" s="10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</row>
    <row r="8" spans="1:8" ht="15.75" x14ac:dyDescent="0.25">
      <c r="A8" s="12" t="s">
        <v>201</v>
      </c>
      <c r="B8" s="13"/>
      <c r="C8" s="13"/>
      <c r="D8" s="13"/>
      <c r="E8" s="13"/>
      <c r="F8" s="14">
        <f>F9</f>
        <v>77115348.209999993</v>
      </c>
      <c r="G8" s="14">
        <f>G9</f>
        <v>14630314.079999998</v>
      </c>
    </row>
    <row r="9" spans="1:8" ht="15.75" x14ac:dyDescent="0.25">
      <c r="A9" s="15" t="s">
        <v>202</v>
      </c>
      <c r="B9" s="16" t="s">
        <v>1</v>
      </c>
      <c r="C9" s="16"/>
      <c r="D9" s="16"/>
      <c r="E9" s="16"/>
      <c r="F9" s="14">
        <f>F10+F55+F64+F87+F119+F155+F168+F202+F228+F235</f>
        <v>77115348.209999993</v>
      </c>
      <c r="G9" s="14">
        <f>G10+G55+G64+G87+G119+G155+G168+G202+G228+G235</f>
        <v>14630314.079999998</v>
      </c>
    </row>
    <row r="10" spans="1:8" ht="15.75" x14ac:dyDescent="0.25">
      <c r="A10" s="17" t="s">
        <v>203</v>
      </c>
      <c r="B10" s="18" t="s">
        <v>1</v>
      </c>
      <c r="C10" s="18" t="s">
        <v>204</v>
      </c>
      <c r="D10" s="16"/>
      <c r="E10" s="16"/>
      <c r="F10" s="14">
        <f>F11+F18+F28+F33</f>
        <v>20657167</v>
      </c>
      <c r="G10" s="14">
        <f>G11+G18+G28+G33</f>
        <v>4650414.55</v>
      </c>
    </row>
    <row r="11" spans="1:8" ht="63" x14ac:dyDescent="0.25">
      <c r="A11" s="17" t="s">
        <v>34</v>
      </c>
      <c r="B11" s="18" t="s">
        <v>1</v>
      </c>
      <c r="C11" s="18" t="s">
        <v>205</v>
      </c>
      <c r="D11" s="18"/>
      <c r="E11" s="18"/>
      <c r="F11" s="14">
        <f>F12</f>
        <v>315415</v>
      </c>
      <c r="G11" s="14">
        <f>G12</f>
        <v>24607.8</v>
      </c>
    </row>
    <row r="12" spans="1:8" ht="47.25" x14ac:dyDescent="0.25">
      <c r="A12" s="15" t="s">
        <v>206</v>
      </c>
      <c r="B12" s="16" t="s">
        <v>1</v>
      </c>
      <c r="C12" s="16" t="s">
        <v>205</v>
      </c>
      <c r="D12" s="16" t="s">
        <v>207</v>
      </c>
      <c r="E12" s="16"/>
      <c r="F12" s="19">
        <f>F13</f>
        <v>315415</v>
      </c>
      <c r="G12" s="19">
        <f>G13</f>
        <v>24607.8</v>
      </c>
    </row>
    <row r="13" spans="1:8" ht="15.75" x14ac:dyDescent="0.25">
      <c r="A13" s="17" t="s">
        <v>35</v>
      </c>
      <c r="B13" s="16" t="s">
        <v>1</v>
      </c>
      <c r="C13" s="16" t="s">
        <v>205</v>
      </c>
      <c r="D13" s="16" t="s">
        <v>208</v>
      </c>
      <c r="E13" s="16"/>
      <c r="F13" s="19">
        <f>F14+F16</f>
        <v>315415</v>
      </c>
      <c r="G13" s="19">
        <f>G14+G16</f>
        <v>24607.8</v>
      </c>
    </row>
    <row r="14" spans="1:8" ht="78.75" x14ac:dyDescent="0.25">
      <c r="A14" s="15" t="s">
        <v>209</v>
      </c>
      <c r="B14" s="16" t="s">
        <v>1</v>
      </c>
      <c r="C14" s="16" t="s">
        <v>205</v>
      </c>
      <c r="D14" s="16" t="s">
        <v>208</v>
      </c>
      <c r="E14" s="16" t="s">
        <v>210</v>
      </c>
      <c r="F14" s="19">
        <f>F15</f>
        <v>292415</v>
      </c>
      <c r="G14" s="19">
        <f>G15</f>
        <v>24607.8</v>
      </c>
    </row>
    <row r="15" spans="1:8" ht="31.5" x14ac:dyDescent="0.25">
      <c r="A15" s="15" t="s">
        <v>211</v>
      </c>
      <c r="B15" s="16" t="s">
        <v>1</v>
      </c>
      <c r="C15" s="16" t="s">
        <v>205</v>
      </c>
      <c r="D15" s="16" t="s">
        <v>208</v>
      </c>
      <c r="E15" s="16" t="s">
        <v>212</v>
      </c>
      <c r="F15" s="19">
        <v>292415</v>
      </c>
      <c r="G15" s="19">
        <v>24607.8</v>
      </c>
    </row>
    <row r="16" spans="1:8" ht="31.5" x14ac:dyDescent="0.25">
      <c r="A16" s="15" t="s">
        <v>213</v>
      </c>
      <c r="B16" s="16" t="s">
        <v>1</v>
      </c>
      <c r="C16" s="16" t="s">
        <v>205</v>
      </c>
      <c r="D16" s="16" t="s">
        <v>208</v>
      </c>
      <c r="E16" s="16" t="s">
        <v>214</v>
      </c>
      <c r="F16" s="19">
        <f>F17</f>
        <v>23000</v>
      </c>
      <c r="G16" s="19">
        <f>G17</f>
        <v>0</v>
      </c>
    </row>
    <row r="17" spans="1:7" ht="47.25" x14ac:dyDescent="0.25">
      <c r="A17" s="15" t="s">
        <v>215</v>
      </c>
      <c r="B17" s="16" t="s">
        <v>1</v>
      </c>
      <c r="C17" s="16" t="s">
        <v>205</v>
      </c>
      <c r="D17" s="16" t="s">
        <v>208</v>
      </c>
      <c r="E17" s="16" t="s">
        <v>216</v>
      </c>
      <c r="F17" s="19">
        <v>23000</v>
      </c>
      <c r="G17" s="19"/>
    </row>
    <row r="18" spans="1:7" ht="63" x14ac:dyDescent="0.25">
      <c r="A18" s="17" t="s">
        <v>36</v>
      </c>
      <c r="B18" s="18" t="s">
        <v>1</v>
      </c>
      <c r="C18" s="18" t="s">
        <v>217</v>
      </c>
      <c r="D18" s="43"/>
      <c r="E18" s="18"/>
      <c r="F18" s="14">
        <f>F19</f>
        <v>15298150</v>
      </c>
      <c r="G18" s="14">
        <f>G19</f>
        <v>3024638.79</v>
      </c>
    </row>
    <row r="19" spans="1:7" ht="47.25" x14ac:dyDescent="0.25">
      <c r="A19" s="15" t="s">
        <v>206</v>
      </c>
      <c r="B19" s="16" t="s">
        <v>1</v>
      </c>
      <c r="C19" s="16" t="s">
        <v>217</v>
      </c>
      <c r="D19" s="16" t="s">
        <v>207</v>
      </c>
      <c r="E19" s="16"/>
      <c r="F19" s="19">
        <f>F20+F25</f>
        <v>15298150</v>
      </c>
      <c r="G19" s="19">
        <f>G20+G25</f>
        <v>3024638.79</v>
      </c>
    </row>
    <row r="20" spans="1:7" ht="15.75" x14ac:dyDescent="0.25">
      <c r="A20" s="15" t="s">
        <v>35</v>
      </c>
      <c r="B20" s="16" t="s">
        <v>1</v>
      </c>
      <c r="C20" s="16" t="s">
        <v>218</v>
      </c>
      <c r="D20" s="16" t="s">
        <v>219</v>
      </c>
      <c r="E20" s="16"/>
      <c r="F20" s="19">
        <f>F21+F23</f>
        <v>14424860</v>
      </c>
      <c r="G20" s="19">
        <f>G21+G23</f>
        <v>2918724.11</v>
      </c>
    </row>
    <row r="21" spans="1:7" ht="78.75" x14ac:dyDescent="0.25">
      <c r="A21" s="15" t="s">
        <v>209</v>
      </c>
      <c r="B21" s="16" t="s">
        <v>1</v>
      </c>
      <c r="C21" s="16" t="s">
        <v>218</v>
      </c>
      <c r="D21" s="16" t="s">
        <v>219</v>
      </c>
      <c r="E21" s="16" t="s">
        <v>210</v>
      </c>
      <c r="F21" s="19">
        <f>F22</f>
        <v>12344360</v>
      </c>
      <c r="G21" s="19">
        <f>G22</f>
        <v>2602145.6799999997</v>
      </c>
    </row>
    <row r="22" spans="1:7" ht="31.5" x14ac:dyDescent="0.25">
      <c r="A22" s="15" t="s">
        <v>211</v>
      </c>
      <c r="B22" s="16" t="s">
        <v>1</v>
      </c>
      <c r="C22" s="16" t="s">
        <v>218</v>
      </c>
      <c r="D22" s="16" t="s">
        <v>219</v>
      </c>
      <c r="E22" s="16" t="s">
        <v>212</v>
      </c>
      <c r="F22" s="19">
        <v>12344360</v>
      </c>
      <c r="G22" s="19">
        <f>1979109.65+27568.77+595467.26</f>
        <v>2602145.6799999997</v>
      </c>
    </row>
    <row r="23" spans="1:7" ht="31.5" x14ac:dyDescent="0.25">
      <c r="A23" s="15" t="s">
        <v>213</v>
      </c>
      <c r="B23" s="16" t="s">
        <v>1</v>
      </c>
      <c r="C23" s="16" t="s">
        <v>218</v>
      </c>
      <c r="D23" s="16" t="s">
        <v>219</v>
      </c>
      <c r="E23" s="16" t="s">
        <v>214</v>
      </c>
      <c r="F23" s="19">
        <f>F24</f>
        <v>2080500</v>
      </c>
      <c r="G23" s="19">
        <f>G24</f>
        <v>316578.43000000005</v>
      </c>
    </row>
    <row r="24" spans="1:7" ht="47.25" x14ac:dyDescent="0.25">
      <c r="A24" s="15" t="s">
        <v>215</v>
      </c>
      <c r="B24" s="16" t="s">
        <v>1</v>
      </c>
      <c r="C24" s="16" t="s">
        <v>218</v>
      </c>
      <c r="D24" s="16" t="s">
        <v>219</v>
      </c>
      <c r="E24" s="16" t="s">
        <v>216</v>
      </c>
      <c r="F24" s="19">
        <v>2080500</v>
      </c>
      <c r="G24" s="19">
        <f>16968.92+134490.98+4275.86+12319+55061.08+6987+86475.59</f>
        <v>316578.43000000005</v>
      </c>
    </row>
    <row r="25" spans="1:7" ht="47.25" x14ac:dyDescent="0.25">
      <c r="A25" s="15" t="s">
        <v>73</v>
      </c>
      <c r="B25" s="16" t="s">
        <v>1</v>
      </c>
      <c r="C25" s="16" t="s">
        <v>218</v>
      </c>
      <c r="D25" s="16" t="s">
        <v>220</v>
      </c>
      <c r="E25" s="16"/>
      <c r="F25" s="19">
        <f>F26</f>
        <v>873290</v>
      </c>
      <c r="G25" s="19">
        <f>G26</f>
        <v>105914.68</v>
      </c>
    </row>
    <row r="26" spans="1:7" ht="78.75" x14ac:dyDescent="0.25">
      <c r="A26" s="15" t="s">
        <v>209</v>
      </c>
      <c r="B26" s="16" t="s">
        <v>1</v>
      </c>
      <c r="C26" s="16" t="s">
        <v>218</v>
      </c>
      <c r="D26" s="16" t="s">
        <v>220</v>
      </c>
      <c r="E26" s="16" t="s">
        <v>210</v>
      </c>
      <c r="F26" s="19">
        <f>F27</f>
        <v>873290</v>
      </c>
      <c r="G26" s="19">
        <f>G27</f>
        <v>105914.68</v>
      </c>
    </row>
    <row r="27" spans="1:7" ht="31.5" x14ac:dyDescent="0.25">
      <c r="A27" s="15" t="s">
        <v>211</v>
      </c>
      <c r="B27" s="16" t="s">
        <v>1</v>
      </c>
      <c r="C27" s="16" t="s">
        <v>218</v>
      </c>
      <c r="D27" s="16" t="s">
        <v>220</v>
      </c>
      <c r="E27" s="16" t="s">
        <v>212</v>
      </c>
      <c r="F27" s="19">
        <v>873290</v>
      </c>
      <c r="G27" s="19">
        <v>105914.68</v>
      </c>
    </row>
    <row r="28" spans="1:7" ht="15.75" x14ac:dyDescent="0.25">
      <c r="A28" s="17" t="s">
        <v>37</v>
      </c>
      <c r="B28" s="16" t="s">
        <v>1</v>
      </c>
      <c r="C28" s="16" t="s">
        <v>221</v>
      </c>
      <c r="D28" s="16"/>
      <c r="E28" s="16"/>
      <c r="F28" s="19">
        <f t="shared" ref="F28:G31" si="0">F29</f>
        <v>100000</v>
      </c>
      <c r="G28" s="19">
        <f t="shared" si="0"/>
        <v>0</v>
      </c>
    </row>
    <row r="29" spans="1:7" ht="47.25" x14ac:dyDescent="0.25">
      <c r="A29" s="15" t="s">
        <v>222</v>
      </c>
      <c r="B29" s="16" t="s">
        <v>1</v>
      </c>
      <c r="C29" s="16" t="s">
        <v>221</v>
      </c>
      <c r="D29" s="16" t="s">
        <v>223</v>
      </c>
      <c r="E29" s="16"/>
      <c r="F29" s="19">
        <f t="shared" si="0"/>
        <v>100000</v>
      </c>
      <c r="G29" s="19">
        <f t="shared" si="0"/>
        <v>0</v>
      </c>
    </row>
    <row r="30" spans="1:7" ht="31.5" x14ac:dyDescent="0.25">
      <c r="A30" s="15" t="s">
        <v>224</v>
      </c>
      <c r="B30" s="16" t="s">
        <v>1</v>
      </c>
      <c r="C30" s="16" t="s">
        <v>221</v>
      </c>
      <c r="D30" s="16" t="s">
        <v>225</v>
      </c>
      <c r="E30" s="16"/>
      <c r="F30" s="19">
        <f t="shared" si="0"/>
        <v>100000</v>
      </c>
      <c r="G30" s="19">
        <f t="shared" si="0"/>
        <v>0</v>
      </c>
    </row>
    <row r="31" spans="1:7" ht="15.75" x14ac:dyDescent="0.25">
      <c r="A31" s="15" t="s">
        <v>226</v>
      </c>
      <c r="B31" s="16" t="s">
        <v>1</v>
      </c>
      <c r="C31" s="16" t="s">
        <v>221</v>
      </c>
      <c r="D31" s="16" t="s">
        <v>225</v>
      </c>
      <c r="E31" s="16" t="s">
        <v>227</v>
      </c>
      <c r="F31" s="19">
        <f t="shared" si="0"/>
        <v>100000</v>
      </c>
      <c r="G31" s="19">
        <f t="shared" si="0"/>
        <v>0</v>
      </c>
    </row>
    <row r="32" spans="1:7" ht="15.75" x14ac:dyDescent="0.25">
      <c r="A32" s="15" t="s">
        <v>228</v>
      </c>
      <c r="B32" s="16" t="s">
        <v>1</v>
      </c>
      <c r="C32" s="16" t="s">
        <v>221</v>
      </c>
      <c r="D32" s="16" t="s">
        <v>225</v>
      </c>
      <c r="E32" s="16" t="s">
        <v>3</v>
      </c>
      <c r="F32" s="19">
        <v>100000</v>
      </c>
      <c r="G32" s="19"/>
    </row>
    <row r="33" spans="1:7" ht="15.75" x14ac:dyDescent="0.25">
      <c r="A33" s="17" t="s">
        <v>38</v>
      </c>
      <c r="B33" s="18" t="s">
        <v>1</v>
      </c>
      <c r="C33" s="18" t="s">
        <v>229</v>
      </c>
      <c r="D33" s="20"/>
      <c r="E33" s="16"/>
      <c r="F33" s="14">
        <f>F35+F44+F52</f>
        <v>4943602</v>
      </c>
      <c r="G33" s="14">
        <f>G35+G44+G52</f>
        <v>1601167.96</v>
      </c>
    </row>
    <row r="34" spans="1:7" ht="47.25" x14ac:dyDescent="0.25">
      <c r="A34" s="15" t="s">
        <v>206</v>
      </c>
      <c r="B34" s="16" t="s">
        <v>1</v>
      </c>
      <c r="C34" s="16" t="s">
        <v>229</v>
      </c>
      <c r="D34" s="16" t="s">
        <v>207</v>
      </c>
      <c r="E34" s="16"/>
      <c r="F34" s="19">
        <f>F35</f>
        <v>768786</v>
      </c>
      <c r="G34" s="19">
        <f>G35</f>
        <v>235300.75999999998</v>
      </c>
    </row>
    <row r="35" spans="1:7" ht="15.75" x14ac:dyDescent="0.25">
      <c r="A35" s="15" t="s">
        <v>40</v>
      </c>
      <c r="B35" s="16" t="s">
        <v>1</v>
      </c>
      <c r="C35" s="16" t="s">
        <v>229</v>
      </c>
      <c r="D35" s="16" t="s">
        <v>230</v>
      </c>
      <c r="E35" s="16"/>
      <c r="F35" s="19">
        <f>F38+F40+F36+F42</f>
        <v>768786</v>
      </c>
      <c r="G35" s="19">
        <f>G38+G40+G36+G42</f>
        <v>235300.75999999998</v>
      </c>
    </row>
    <row r="36" spans="1:7" ht="31.5" x14ac:dyDescent="0.25">
      <c r="A36" s="15" t="s">
        <v>231</v>
      </c>
      <c r="B36" s="16" t="s">
        <v>1</v>
      </c>
      <c r="C36" s="16" t="s">
        <v>229</v>
      </c>
      <c r="D36" s="16" t="s">
        <v>230</v>
      </c>
      <c r="E36" s="16" t="s">
        <v>210</v>
      </c>
      <c r="F36" s="19">
        <f>F37</f>
        <v>165786</v>
      </c>
      <c r="G36" s="19">
        <f>G37</f>
        <v>41446.559999999998</v>
      </c>
    </row>
    <row r="37" spans="1:7" ht="31.5" x14ac:dyDescent="0.25">
      <c r="A37" s="15" t="s">
        <v>211</v>
      </c>
      <c r="B37" s="16" t="s">
        <v>1</v>
      </c>
      <c r="C37" s="16" t="s">
        <v>229</v>
      </c>
      <c r="D37" s="16" t="s">
        <v>230</v>
      </c>
      <c r="E37" s="16" t="s">
        <v>212</v>
      </c>
      <c r="F37" s="19">
        <v>165786</v>
      </c>
      <c r="G37" s="19">
        <f>31833+9613.56</f>
        <v>41446.559999999998</v>
      </c>
    </row>
    <row r="38" spans="1:7" ht="31.5" x14ac:dyDescent="0.25">
      <c r="A38" s="15" t="s">
        <v>213</v>
      </c>
      <c r="B38" s="16" t="s">
        <v>1</v>
      </c>
      <c r="C38" s="16" t="s">
        <v>229</v>
      </c>
      <c r="D38" s="16" t="s">
        <v>230</v>
      </c>
      <c r="E38" s="16" t="s">
        <v>214</v>
      </c>
      <c r="F38" s="19">
        <f>F39</f>
        <v>485000</v>
      </c>
      <c r="G38" s="19">
        <f>G39</f>
        <v>150694.19999999998</v>
      </c>
    </row>
    <row r="39" spans="1:7" ht="47.25" x14ac:dyDescent="0.25">
      <c r="A39" s="15" t="s">
        <v>215</v>
      </c>
      <c r="B39" s="16" t="s">
        <v>1</v>
      </c>
      <c r="C39" s="16" t="s">
        <v>229</v>
      </c>
      <c r="D39" s="16" t="s">
        <v>230</v>
      </c>
      <c r="E39" s="16" t="s">
        <v>216</v>
      </c>
      <c r="F39" s="19">
        <v>485000</v>
      </c>
      <c r="G39" s="19">
        <f>34000+79961.24+35000+1732.96</f>
        <v>150694.19999999998</v>
      </c>
    </row>
    <row r="40" spans="1:7" ht="31.5" x14ac:dyDescent="0.25">
      <c r="A40" s="15" t="s">
        <v>232</v>
      </c>
      <c r="B40" s="16" t="s">
        <v>1</v>
      </c>
      <c r="C40" s="16" t="s">
        <v>229</v>
      </c>
      <c r="D40" s="16" t="s">
        <v>230</v>
      </c>
      <c r="E40" s="16" t="s">
        <v>233</v>
      </c>
      <c r="F40" s="19">
        <f>F41</f>
        <v>73000</v>
      </c>
      <c r="G40" s="19">
        <f>G41</f>
        <v>3000</v>
      </c>
    </row>
    <row r="41" spans="1:7" ht="15.75" x14ac:dyDescent="0.25">
      <c r="A41" s="15" t="s">
        <v>234</v>
      </c>
      <c r="B41" s="16" t="s">
        <v>1</v>
      </c>
      <c r="C41" s="16" t="s">
        <v>229</v>
      </c>
      <c r="D41" s="16" t="s">
        <v>230</v>
      </c>
      <c r="E41" s="16" t="s">
        <v>4</v>
      </c>
      <c r="F41" s="19">
        <v>73000</v>
      </c>
      <c r="G41" s="19">
        <v>3000</v>
      </c>
    </row>
    <row r="42" spans="1:7" ht="15.75" x14ac:dyDescent="0.25">
      <c r="A42" s="15" t="s">
        <v>226</v>
      </c>
      <c r="B42" s="16" t="s">
        <v>1</v>
      </c>
      <c r="C42" s="16" t="s">
        <v>229</v>
      </c>
      <c r="D42" s="16" t="s">
        <v>230</v>
      </c>
      <c r="E42" s="16" t="s">
        <v>227</v>
      </c>
      <c r="F42" s="19">
        <f>F43</f>
        <v>45000</v>
      </c>
      <c r="G42" s="19">
        <f>G43</f>
        <v>40160</v>
      </c>
    </row>
    <row r="43" spans="1:7" ht="15.75" x14ac:dyDescent="0.25">
      <c r="A43" s="15" t="s">
        <v>235</v>
      </c>
      <c r="B43" s="16" t="s">
        <v>1</v>
      </c>
      <c r="C43" s="16" t="s">
        <v>229</v>
      </c>
      <c r="D43" s="16" t="s">
        <v>230</v>
      </c>
      <c r="E43" s="16" t="s">
        <v>236</v>
      </c>
      <c r="F43" s="19">
        <v>45000</v>
      </c>
      <c r="G43" s="19">
        <v>40160</v>
      </c>
    </row>
    <row r="44" spans="1:7" ht="31.5" x14ac:dyDescent="0.25">
      <c r="A44" s="15" t="s">
        <v>237</v>
      </c>
      <c r="B44" s="16" t="s">
        <v>1</v>
      </c>
      <c r="C44" s="16" t="s">
        <v>229</v>
      </c>
      <c r="D44" s="16" t="s">
        <v>238</v>
      </c>
      <c r="E44" s="16"/>
      <c r="F44" s="19">
        <f>F45</f>
        <v>3565480</v>
      </c>
      <c r="G44" s="19">
        <f>G45</f>
        <v>1264311.2</v>
      </c>
    </row>
    <row r="45" spans="1:7" ht="78.75" x14ac:dyDescent="0.25">
      <c r="A45" s="15" t="s">
        <v>239</v>
      </c>
      <c r="B45" s="16" t="s">
        <v>1</v>
      </c>
      <c r="C45" s="16" t="s">
        <v>229</v>
      </c>
      <c r="D45" s="16" t="s">
        <v>240</v>
      </c>
      <c r="E45" s="16"/>
      <c r="F45" s="19">
        <f>F46</f>
        <v>3565480</v>
      </c>
      <c r="G45" s="19">
        <f>G46</f>
        <v>1264311.2</v>
      </c>
    </row>
    <row r="46" spans="1:7" ht="47.25" x14ac:dyDescent="0.25">
      <c r="A46" s="15" t="s">
        <v>39</v>
      </c>
      <c r="B46" s="16" t="s">
        <v>1</v>
      </c>
      <c r="C46" s="16" t="s">
        <v>229</v>
      </c>
      <c r="D46" s="16" t="s">
        <v>241</v>
      </c>
      <c r="E46" s="16"/>
      <c r="F46" s="19">
        <f>F47+F50</f>
        <v>3565480</v>
      </c>
      <c r="G46" s="19">
        <f>G47+G50</f>
        <v>1264311.2</v>
      </c>
    </row>
    <row r="47" spans="1:7" ht="78.75" x14ac:dyDescent="0.25">
      <c r="A47" s="15" t="s">
        <v>209</v>
      </c>
      <c r="B47" s="16" t="s">
        <v>1</v>
      </c>
      <c r="C47" s="16" t="s">
        <v>229</v>
      </c>
      <c r="D47" s="16" t="s">
        <v>241</v>
      </c>
      <c r="E47" s="16" t="s">
        <v>210</v>
      </c>
      <c r="F47" s="19">
        <f>F49+F48</f>
        <v>3460480</v>
      </c>
      <c r="G47" s="19">
        <f>G49+G48</f>
        <v>1264311.2</v>
      </c>
    </row>
    <row r="48" spans="1:7" ht="31.5" x14ac:dyDescent="0.25">
      <c r="A48" s="15" t="s">
        <v>231</v>
      </c>
      <c r="B48" s="16" t="s">
        <v>1</v>
      </c>
      <c r="C48" s="16" t="s">
        <v>229</v>
      </c>
      <c r="D48" s="16" t="s">
        <v>241</v>
      </c>
      <c r="E48" s="16" t="s">
        <v>242</v>
      </c>
      <c r="F48" s="19">
        <v>70000</v>
      </c>
      <c r="G48" s="19">
        <v>0</v>
      </c>
    </row>
    <row r="49" spans="1:7" ht="31.5" x14ac:dyDescent="0.25">
      <c r="A49" s="21" t="s">
        <v>243</v>
      </c>
      <c r="B49" s="16" t="s">
        <v>1</v>
      </c>
      <c r="C49" s="16" t="s">
        <v>229</v>
      </c>
      <c r="D49" s="16" t="s">
        <v>241</v>
      </c>
      <c r="E49" s="16" t="s">
        <v>212</v>
      </c>
      <c r="F49" s="19">
        <v>3390480</v>
      </c>
      <c r="G49" s="19">
        <f>971053.16+293258.04</f>
        <v>1264311.2</v>
      </c>
    </row>
    <row r="50" spans="1:7" ht="31.5" x14ac:dyDescent="0.25">
      <c r="A50" s="15" t="s">
        <v>213</v>
      </c>
      <c r="B50" s="16" t="s">
        <v>1</v>
      </c>
      <c r="C50" s="16" t="s">
        <v>229</v>
      </c>
      <c r="D50" s="16" t="s">
        <v>241</v>
      </c>
      <c r="E50" s="16" t="s">
        <v>214</v>
      </c>
      <c r="F50" s="19">
        <f>F51</f>
        <v>105000</v>
      </c>
      <c r="G50" s="19">
        <f>G51</f>
        <v>0</v>
      </c>
    </row>
    <row r="51" spans="1:7" ht="47.25" x14ac:dyDescent="0.25">
      <c r="A51" s="15" t="s">
        <v>215</v>
      </c>
      <c r="B51" s="16" t="s">
        <v>1</v>
      </c>
      <c r="C51" s="16" t="s">
        <v>229</v>
      </c>
      <c r="D51" s="16" t="s">
        <v>241</v>
      </c>
      <c r="E51" s="16" t="s">
        <v>216</v>
      </c>
      <c r="F51" s="19">
        <v>105000</v>
      </c>
      <c r="G51" s="19"/>
    </row>
    <row r="52" spans="1:7" ht="47.25" x14ac:dyDescent="0.25">
      <c r="A52" s="15" t="s">
        <v>436</v>
      </c>
      <c r="B52" s="16" t="s">
        <v>1</v>
      </c>
      <c r="C52" s="16" t="s">
        <v>229</v>
      </c>
      <c r="D52" s="16" t="s">
        <v>437</v>
      </c>
      <c r="E52" s="16"/>
      <c r="F52" s="19">
        <f>F53</f>
        <v>609336</v>
      </c>
      <c r="G52" s="19">
        <f>G53</f>
        <v>101556</v>
      </c>
    </row>
    <row r="53" spans="1:7" ht="31.5" x14ac:dyDescent="0.25">
      <c r="A53" s="15" t="s">
        <v>231</v>
      </c>
      <c r="B53" s="16" t="s">
        <v>1</v>
      </c>
      <c r="C53" s="16" t="s">
        <v>229</v>
      </c>
      <c r="D53" s="16" t="s">
        <v>437</v>
      </c>
      <c r="E53" s="16" t="s">
        <v>210</v>
      </c>
      <c r="F53" s="19">
        <f>F54</f>
        <v>609336</v>
      </c>
      <c r="G53" s="19">
        <f>G54</f>
        <v>101556</v>
      </c>
    </row>
    <row r="54" spans="1:7" ht="31.5" x14ac:dyDescent="0.25">
      <c r="A54" s="15" t="s">
        <v>211</v>
      </c>
      <c r="B54" s="16" t="s">
        <v>1</v>
      </c>
      <c r="C54" s="16" t="s">
        <v>229</v>
      </c>
      <c r="D54" s="16" t="s">
        <v>437</v>
      </c>
      <c r="E54" s="16" t="s">
        <v>212</v>
      </c>
      <c r="F54" s="19">
        <v>609336</v>
      </c>
      <c r="G54" s="19">
        <v>101556</v>
      </c>
    </row>
    <row r="55" spans="1:7" ht="15.75" x14ac:dyDescent="0.25">
      <c r="A55" s="17" t="s">
        <v>244</v>
      </c>
      <c r="B55" s="18" t="s">
        <v>1</v>
      </c>
      <c r="C55" s="18" t="s">
        <v>245</v>
      </c>
      <c r="D55" s="16"/>
      <c r="E55" s="18"/>
      <c r="F55" s="14">
        <f t="shared" ref="F55:G58" si="1">F56</f>
        <v>902900</v>
      </c>
      <c r="G55" s="14">
        <f t="shared" si="1"/>
        <v>163115.75999999998</v>
      </c>
    </row>
    <row r="56" spans="1:7" ht="15.75" x14ac:dyDescent="0.25">
      <c r="A56" s="15" t="s">
        <v>41</v>
      </c>
      <c r="B56" s="16" t="s">
        <v>1</v>
      </c>
      <c r="C56" s="16" t="s">
        <v>246</v>
      </c>
      <c r="D56" s="16"/>
      <c r="E56" s="16"/>
      <c r="F56" s="19">
        <f t="shared" si="1"/>
        <v>902900</v>
      </c>
      <c r="G56" s="19">
        <f t="shared" si="1"/>
        <v>163115.75999999998</v>
      </c>
    </row>
    <row r="57" spans="1:7" ht="31.5" x14ac:dyDescent="0.25">
      <c r="A57" s="21" t="s">
        <v>247</v>
      </c>
      <c r="B57" s="16" t="s">
        <v>1</v>
      </c>
      <c r="C57" s="22" t="s">
        <v>5</v>
      </c>
      <c r="D57" s="22" t="s">
        <v>248</v>
      </c>
      <c r="E57" s="16"/>
      <c r="F57" s="19">
        <f t="shared" si="1"/>
        <v>902900</v>
      </c>
      <c r="G57" s="19">
        <f t="shared" si="1"/>
        <v>163115.75999999998</v>
      </c>
    </row>
    <row r="58" spans="1:7" ht="15.75" x14ac:dyDescent="0.25">
      <c r="A58" s="21" t="s">
        <v>249</v>
      </c>
      <c r="B58" s="16" t="s">
        <v>1</v>
      </c>
      <c r="C58" s="22" t="s">
        <v>5</v>
      </c>
      <c r="D58" s="22" t="s">
        <v>250</v>
      </c>
      <c r="E58" s="16"/>
      <c r="F58" s="19">
        <f t="shared" si="1"/>
        <v>902900</v>
      </c>
      <c r="G58" s="19">
        <f t="shared" si="1"/>
        <v>163115.75999999998</v>
      </c>
    </row>
    <row r="59" spans="1:7" ht="63" x14ac:dyDescent="0.25">
      <c r="A59" s="23" t="s">
        <v>251</v>
      </c>
      <c r="B59" s="16" t="s">
        <v>1</v>
      </c>
      <c r="C59" s="22" t="s">
        <v>5</v>
      </c>
      <c r="D59" s="22" t="s">
        <v>252</v>
      </c>
      <c r="E59" s="16"/>
      <c r="F59" s="19">
        <f>F60+F62</f>
        <v>902900</v>
      </c>
      <c r="G59" s="19">
        <f>G60+G62</f>
        <v>163115.75999999998</v>
      </c>
    </row>
    <row r="60" spans="1:7" ht="78.75" x14ac:dyDescent="0.25">
      <c r="A60" s="15" t="s">
        <v>253</v>
      </c>
      <c r="B60" s="16" t="s">
        <v>1</v>
      </c>
      <c r="C60" s="16" t="s">
        <v>246</v>
      </c>
      <c r="D60" s="22" t="s">
        <v>252</v>
      </c>
      <c r="E60" s="16" t="s">
        <v>210</v>
      </c>
      <c r="F60" s="19">
        <f>F61</f>
        <v>812859</v>
      </c>
      <c r="G60" s="19">
        <f>G61</f>
        <v>161395.18</v>
      </c>
    </row>
    <row r="61" spans="1:7" ht="31.5" x14ac:dyDescent="0.25">
      <c r="A61" s="21" t="s">
        <v>243</v>
      </c>
      <c r="B61" s="16" t="s">
        <v>1</v>
      </c>
      <c r="C61" s="16" t="s">
        <v>246</v>
      </c>
      <c r="D61" s="22" t="s">
        <v>252</v>
      </c>
      <c r="E61" s="16" t="s">
        <v>212</v>
      </c>
      <c r="F61" s="19">
        <v>812859</v>
      </c>
      <c r="G61" s="19">
        <f>121583.06+3094.02+36718.1</f>
        <v>161395.18</v>
      </c>
    </row>
    <row r="62" spans="1:7" ht="31.5" x14ac:dyDescent="0.25">
      <c r="A62" s="15" t="s">
        <v>254</v>
      </c>
      <c r="B62" s="16" t="s">
        <v>1</v>
      </c>
      <c r="C62" s="16" t="s">
        <v>246</v>
      </c>
      <c r="D62" s="22" t="s">
        <v>252</v>
      </c>
      <c r="E62" s="16" t="s">
        <v>214</v>
      </c>
      <c r="F62" s="19">
        <f>F63</f>
        <v>90041</v>
      </c>
      <c r="G62" s="19">
        <f>G63</f>
        <v>1720.58</v>
      </c>
    </row>
    <row r="63" spans="1:7" ht="31.5" x14ac:dyDescent="0.25">
      <c r="A63" s="15" t="s">
        <v>255</v>
      </c>
      <c r="B63" s="16" t="s">
        <v>1</v>
      </c>
      <c r="C63" s="16" t="s">
        <v>246</v>
      </c>
      <c r="D63" s="22" t="s">
        <v>252</v>
      </c>
      <c r="E63" s="16" t="s">
        <v>216</v>
      </c>
      <c r="F63" s="19">
        <v>90041</v>
      </c>
      <c r="G63" s="19">
        <v>1720.58</v>
      </c>
    </row>
    <row r="64" spans="1:7" ht="31.5" x14ac:dyDescent="0.25">
      <c r="A64" s="17" t="s">
        <v>256</v>
      </c>
      <c r="B64" s="18" t="s">
        <v>1</v>
      </c>
      <c r="C64" s="18" t="s">
        <v>257</v>
      </c>
      <c r="D64" s="16"/>
      <c r="E64" s="18"/>
      <c r="F64" s="14">
        <f>F65+F71+F77</f>
        <v>888000</v>
      </c>
      <c r="G64" s="14">
        <f>G65+G71+G77</f>
        <v>24049.439999999999</v>
      </c>
    </row>
    <row r="65" spans="1:7" ht="15.75" x14ac:dyDescent="0.25">
      <c r="A65" s="15" t="s">
        <v>42</v>
      </c>
      <c r="B65" s="16" t="s">
        <v>1</v>
      </c>
      <c r="C65" s="16" t="s">
        <v>258</v>
      </c>
      <c r="D65" s="16"/>
      <c r="E65" s="16"/>
      <c r="F65" s="24">
        <f t="shared" ref="F65:G69" si="2">F66</f>
        <v>55000</v>
      </c>
      <c r="G65" s="19">
        <f t="shared" si="2"/>
        <v>0</v>
      </c>
    </row>
    <row r="66" spans="1:7" ht="47.25" x14ac:dyDescent="0.25">
      <c r="A66" s="15" t="s">
        <v>259</v>
      </c>
      <c r="B66" s="16" t="s">
        <v>1</v>
      </c>
      <c r="C66" s="16" t="s">
        <v>258</v>
      </c>
      <c r="D66" s="16" t="s">
        <v>260</v>
      </c>
      <c r="E66" s="16"/>
      <c r="F66" s="24">
        <f t="shared" si="2"/>
        <v>55000</v>
      </c>
      <c r="G66" s="19">
        <f t="shared" si="2"/>
        <v>0</v>
      </c>
    </row>
    <row r="67" spans="1:7" ht="31.5" x14ac:dyDescent="0.25">
      <c r="A67" s="15" t="s">
        <v>261</v>
      </c>
      <c r="B67" s="16" t="s">
        <v>1</v>
      </c>
      <c r="C67" s="16" t="s">
        <v>258</v>
      </c>
      <c r="D67" s="16" t="s">
        <v>262</v>
      </c>
      <c r="E67" s="16"/>
      <c r="F67" s="24">
        <f t="shared" si="2"/>
        <v>55000</v>
      </c>
      <c r="G67" s="19">
        <f t="shared" si="2"/>
        <v>0</v>
      </c>
    </row>
    <row r="68" spans="1:7" ht="31.5" x14ac:dyDescent="0.25">
      <c r="A68" s="15" t="s">
        <v>43</v>
      </c>
      <c r="B68" s="16" t="s">
        <v>1</v>
      </c>
      <c r="C68" s="16" t="s">
        <v>258</v>
      </c>
      <c r="D68" s="16" t="s">
        <v>263</v>
      </c>
      <c r="E68" s="16" t="s">
        <v>193</v>
      </c>
      <c r="F68" s="24">
        <f t="shared" si="2"/>
        <v>55000</v>
      </c>
      <c r="G68" s="19">
        <f t="shared" si="2"/>
        <v>0</v>
      </c>
    </row>
    <row r="69" spans="1:7" ht="31.5" x14ac:dyDescent="0.25">
      <c r="A69" s="15" t="s">
        <v>213</v>
      </c>
      <c r="B69" s="16" t="s">
        <v>1</v>
      </c>
      <c r="C69" s="16" t="s">
        <v>258</v>
      </c>
      <c r="D69" s="16" t="s">
        <v>263</v>
      </c>
      <c r="E69" s="16" t="s">
        <v>214</v>
      </c>
      <c r="F69" s="24">
        <f t="shared" si="2"/>
        <v>55000</v>
      </c>
      <c r="G69" s="19">
        <f t="shared" si="2"/>
        <v>0</v>
      </c>
    </row>
    <row r="70" spans="1:7" ht="47.25" x14ac:dyDescent="0.25">
      <c r="A70" s="15" t="s">
        <v>215</v>
      </c>
      <c r="B70" s="16" t="s">
        <v>1</v>
      </c>
      <c r="C70" s="16" t="s">
        <v>258</v>
      </c>
      <c r="D70" s="16" t="s">
        <v>263</v>
      </c>
      <c r="E70" s="16" t="s">
        <v>216</v>
      </c>
      <c r="F70" s="24">
        <v>55000</v>
      </c>
      <c r="G70" s="19"/>
    </row>
    <row r="71" spans="1:7" ht="47.25" x14ac:dyDescent="0.25">
      <c r="A71" s="15" t="s">
        <v>264</v>
      </c>
      <c r="B71" s="16" t="s">
        <v>1</v>
      </c>
      <c r="C71" s="16" t="s">
        <v>265</v>
      </c>
      <c r="D71" s="16"/>
      <c r="E71" s="16"/>
      <c r="F71" s="25">
        <f t="shared" ref="F71:G75" si="3">F72</f>
        <v>94000</v>
      </c>
      <c r="G71" s="19">
        <f t="shared" si="3"/>
        <v>0</v>
      </c>
    </row>
    <row r="72" spans="1:7" ht="47.25" x14ac:dyDescent="0.25">
      <c r="A72" s="15" t="s">
        <v>266</v>
      </c>
      <c r="B72" s="16" t="s">
        <v>1</v>
      </c>
      <c r="C72" s="16" t="s">
        <v>265</v>
      </c>
      <c r="D72" s="16" t="s">
        <v>260</v>
      </c>
      <c r="E72" s="16"/>
      <c r="F72" s="25">
        <f t="shared" si="3"/>
        <v>94000</v>
      </c>
      <c r="G72" s="19">
        <f t="shared" si="3"/>
        <v>0</v>
      </c>
    </row>
    <row r="73" spans="1:7" ht="94.5" x14ac:dyDescent="0.25">
      <c r="A73" s="15" t="s">
        <v>267</v>
      </c>
      <c r="B73" s="16" t="s">
        <v>1</v>
      </c>
      <c r="C73" s="16" t="s">
        <v>265</v>
      </c>
      <c r="D73" s="16" t="s">
        <v>268</v>
      </c>
      <c r="E73" s="16"/>
      <c r="F73" s="25">
        <f t="shared" si="3"/>
        <v>94000</v>
      </c>
      <c r="G73" s="19">
        <f t="shared" si="3"/>
        <v>0</v>
      </c>
    </row>
    <row r="74" spans="1:7" ht="47.25" x14ac:dyDescent="0.25">
      <c r="A74" s="15" t="s">
        <v>269</v>
      </c>
      <c r="B74" s="16" t="s">
        <v>1</v>
      </c>
      <c r="C74" s="16" t="s">
        <v>265</v>
      </c>
      <c r="D74" s="16" t="s">
        <v>270</v>
      </c>
      <c r="E74" s="16"/>
      <c r="F74" s="25">
        <f t="shared" si="3"/>
        <v>94000</v>
      </c>
      <c r="G74" s="19">
        <f t="shared" si="3"/>
        <v>0</v>
      </c>
    </row>
    <row r="75" spans="1:7" ht="31.5" x14ac:dyDescent="0.25">
      <c r="A75" s="15" t="s">
        <v>213</v>
      </c>
      <c r="B75" s="16" t="s">
        <v>1</v>
      </c>
      <c r="C75" s="16" t="s">
        <v>265</v>
      </c>
      <c r="D75" s="16" t="s">
        <v>270</v>
      </c>
      <c r="E75" s="16">
        <v>200</v>
      </c>
      <c r="F75" s="25">
        <f t="shared" si="3"/>
        <v>94000</v>
      </c>
      <c r="G75" s="19">
        <f t="shared" si="3"/>
        <v>0</v>
      </c>
    </row>
    <row r="76" spans="1:7" ht="47.25" x14ac:dyDescent="0.25">
      <c r="A76" s="15" t="s">
        <v>215</v>
      </c>
      <c r="B76" s="16" t="s">
        <v>1</v>
      </c>
      <c r="C76" s="16" t="s">
        <v>265</v>
      </c>
      <c r="D76" s="16" t="s">
        <v>270</v>
      </c>
      <c r="E76" s="16">
        <v>240</v>
      </c>
      <c r="F76" s="25">
        <v>94000</v>
      </c>
      <c r="G76" s="19"/>
    </row>
    <row r="77" spans="1:7" ht="47.25" x14ac:dyDescent="0.25">
      <c r="A77" s="15" t="s">
        <v>44</v>
      </c>
      <c r="B77" s="16" t="s">
        <v>1</v>
      </c>
      <c r="C77" s="16" t="s">
        <v>271</v>
      </c>
      <c r="D77" s="13" t="s">
        <v>193</v>
      </c>
      <c r="E77" s="22" t="s">
        <v>193</v>
      </c>
      <c r="F77" s="26">
        <f t="shared" ref="F77:G82" si="4">F78</f>
        <v>739000</v>
      </c>
      <c r="G77" s="19">
        <f t="shared" si="4"/>
        <v>24049.439999999999</v>
      </c>
    </row>
    <row r="78" spans="1:7" ht="39" x14ac:dyDescent="0.25">
      <c r="A78" s="27" t="s">
        <v>272</v>
      </c>
      <c r="B78" s="16" t="s">
        <v>1</v>
      </c>
      <c r="C78" s="16" t="s">
        <v>271</v>
      </c>
      <c r="D78" s="13" t="s">
        <v>260</v>
      </c>
      <c r="E78" s="22" t="s">
        <v>193</v>
      </c>
      <c r="F78" s="26">
        <f t="shared" si="4"/>
        <v>739000</v>
      </c>
      <c r="G78" s="19">
        <f t="shared" si="4"/>
        <v>24049.439999999999</v>
      </c>
    </row>
    <row r="79" spans="1:7" ht="15.75" x14ac:dyDescent="0.25">
      <c r="A79" s="27" t="s">
        <v>273</v>
      </c>
      <c r="B79" s="16" t="s">
        <v>1</v>
      </c>
      <c r="C79" s="16" t="s">
        <v>271</v>
      </c>
      <c r="D79" s="16" t="s">
        <v>274</v>
      </c>
      <c r="E79" s="22"/>
      <c r="F79" s="26">
        <f t="shared" si="4"/>
        <v>739000</v>
      </c>
      <c r="G79" s="19">
        <f t="shared" si="4"/>
        <v>24049.439999999999</v>
      </c>
    </row>
    <row r="80" spans="1:7" ht="15.75" x14ac:dyDescent="0.25">
      <c r="A80" s="27" t="s">
        <v>275</v>
      </c>
      <c r="B80" s="16" t="s">
        <v>1</v>
      </c>
      <c r="C80" s="16" t="s">
        <v>271</v>
      </c>
      <c r="D80" s="16" t="s">
        <v>276</v>
      </c>
      <c r="E80" s="22"/>
      <c r="F80" s="26">
        <f>F81+F84</f>
        <v>739000</v>
      </c>
      <c r="G80" s="19">
        <f>G81+G84</f>
        <v>24049.439999999999</v>
      </c>
    </row>
    <row r="81" spans="1:7" ht="15.75" x14ac:dyDescent="0.25">
      <c r="A81" s="28" t="s">
        <v>277</v>
      </c>
      <c r="B81" s="16" t="s">
        <v>1</v>
      </c>
      <c r="C81" s="16" t="s">
        <v>271</v>
      </c>
      <c r="D81" s="16" t="s">
        <v>278</v>
      </c>
      <c r="E81" s="22" t="s">
        <v>193</v>
      </c>
      <c r="F81" s="26">
        <f t="shared" si="4"/>
        <v>412000</v>
      </c>
      <c r="G81" s="19">
        <f t="shared" si="4"/>
        <v>24049.439999999999</v>
      </c>
    </row>
    <row r="82" spans="1:7" ht="31.5" x14ac:dyDescent="0.25">
      <c r="A82" s="15" t="s">
        <v>213</v>
      </c>
      <c r="B82" s="16" t="s">
        <v>1</v>
      </c>
      <c r="C82" s="16" t="s">
        <v>271</v>
      </c>
      <c r="D82" s="16" t="s">
        <v>278</v>
      </c>
      <c r="E82" s="22" t="s">
        <v>214</v>
      </c>
      <c r="F82" s="26">
        <f t="shared" si="4"/>
        <v>412000</v>
      </c>
      <c r="G82" s="19">
        <f t="shared" si="4"/>
        <v>24049.439999999999</v>
      </c>
    </row>
    <row r="83" spans="1:7" ht="47.25" x14ac:dyDescent="0.25">
      <c r="A83" s="15" t="s">
        <v>215</v>
      </c>
      <c r="B83" s="16" t="s">
        <v>1</v>
      </c>
      <c r="C83" s="16" t="s">
        <v>271</v>
      </c>
      <c r="D83" s="16" t="s">
        <v>278</v>
      </c>
      <c r="E83" s="22" t="s">
        <v>216</v>
      </c>
      <c r="F83" s="26">
        <v>412000</v>
      </c>
      <c r="G83" s="19">
        <v>24049.439999999999</v>
      </c>
    </row>
    <row r="84" spans="1:7" ht="31.5" x14ac:dyDescent="0.25">
      <c r="A84" s="15" t="s">
        <v>45</v>
      </c>
      <c r="B84" s="16" t="s">
        <v>1</v>
      </c>
      <c r="C84" s="16" t="s">
        <v>271</v>
      </c>
      <c r="D84" s="16" t="s">
        <v>279</v>
      </c>
      <c r="E84" s="16"/>
      <c r="F84" s="25">
        <f>F85</f>
        <v>327000</v>
      </c>
      <c r="G84" s="19">
        <f>G85</f>
        <v>0</v>
      </c>
    </row>
    <row r="85" spans="1:7" ht="31.5" x14ac:dyDescent="0.25">
      <c r="A85" s="15" t="s">
        <v>213</v>
      </c>
      <c r="B85" s="16" t="s">
        <v>1</v>
      </c>
      <c r="C85" s="16" t="s">
        <v>271</v>
      </c>
      <c r="D85" s="16" t="s">
        <v>279</v>
      </c>
      <c r="E85" s="16" t="s">
        <v>214</v>
      </c>
      <c r="F85" s="25">
        <f>F86</f>
        <v>327000</v>
      </c>
      <c r="G85" s="19">
        <f>G86</f>
        <v>0</v>
      </c>
    </row>
    <row r="86" spans="1:7" ht="47.25" x14ac:dyDescent="0.25">
      <c r="A86" s="15" t="s">
        <v>280</v>
      </c>
      <c r="B86" s="16" t="s">
        <v>1</v>
      </c>
      <c r="C86" s="16" t="s">
        <v>271</v>
      </c>
      <c r="D86" s="16" t="s">
        <v>279</v>
      </c>
      <c r="E86" s="16" t="s">
        <v>216</v>
      </c>
      <c r="F86" s="25">
        <v>327000</v>
      </c>
      <c r="G86" s="19"/>
    </row>
    <row r="87" spans="1:7" ht="15.75" x14ac:dyDescent="0.25">
      <c r="A87" s="17" t="s">
        <v>281</v>
      </c>
      <c r="B87" s="18" t="s">
        <v>1</v>
      </c>
      <c r="C87" s="18" t="s">
        <v>282</v>
      </c>
      <c r="D87" s="20"/>
      <c r="E87" s="18"/>
      <c r="F87" s="14">
        <f>F106+F88</f>
        <v>5195105</v>
      </c>
      <c r="G87" s="14">
        <f>G106+G88</f>
        <v>1425318.58</v>
      </c>
    </row>
    <row r="88" spans="1:7" ht="15.75" x14ac:dyDescent="0.25">
      <c r="A88" s="15" t="s">
        <v>47</v>
      </c>
      <c r="B88" s="16" t="s">
        <v>1</v>
      </c>
      <c r="C88" s="16" t="s">
        <v>283</v>
      </c>
      <c r="D88" s="20"/>
      <c r="E88" s="16"/>
      <c r="F88" s="19">
        <f>F89</f>
        <v>5075105</v>
      </c>
      <c r="G88" s="19">
        <f>G89</f>
        <v>1425318.58</v>
      </c>
    </row>
    <row r="89" spans="1:7" ht="31.5" x14ac:dyDescent="0.25">
      <c r="A89" s="15" t="s">
        <v>284</v>
      </c>
      <c r="B89" s="16" t="s">
        <v>1</v>
      </c>
      <c r="C89" s="16" t="s">
        <v>283</v>
      </c>
      <c r="D89" s="16" t="s">
        <v>285</v>
      </c>
      <c r="E89" s="16"/>
      <c r="F89" s="19">
        <f>F90+F101</f>
        <v>5075105</v>
      </c>
      <c r="G89" s="19">
        <f>G90+G101</f>
        <v>1425318.58</v>
      </c>
    </row>
    <row r="90" spans="1:7" ht="31.5" x14ac:dyDescent="0.25">
      <c r="A90" s="15" t="s">
        <v>286</v>
      </c>
      <c r="B90" s="16" t="s">
        <v>1</v>
      </c>
      <c r="C90" s="16" t="s">
        <v>283</v>
      </c>
      <c r="D90" s="16" t="s">
        <v>287</v>
      </c>
      <c r="E90" s="16"/>
      <c r="F90" s="19">
        <f>F91+F96</f>
        <v>4508704</v>
      </c>
      <c r="G90" s="19">
        <f>G91+G96</f>
        <v>1425318.58</v>
      </c>
    </row>
    <row r="91" spans="1:7" ht="63" x14ac:dyDescent="0.25">
      <c r="A91" s="15" t="s">
        <v>288</v>
      </c>
      <c r="B91" s="16" t="s">
        <v>1</v>
      </c>
      <c r="C91" s="16" t="s">
        <v>283</v>
      </c>
      <c r="D91" s="16" t="s">
        <v>289</v>
      </c>
      <c r="E91" s="16"/>
      <c r="F91" s="19">
        <f>F94</f>
        <v>362260</v>
      </c>
      <c r="G91" s="19">
        <f>G94</f>
        <v>0</v>
      </c>
    </row>
    <row r="92" spans="1:7" ht="31.5" x14ac:dyDescent="0.25">
      <c r="A92" s="15" t="s">
        <v>290</v>
      </c>
      <c r="B92" s="16" t="s">
        <v>1</v>
      </c>
      <c r="C92" s="16" t="s">
        <v>283</v>
      </c>
      <c r="D92" s="16" t="s">
        <v>291</v>
      </c>
      <c r="E92" s="16"/>
      <c r="F92" s="19">
        <f t="shared" ref="F92:G94" si="5">F93</f>
        <v>362260</v>
      </c>
      <c r="G92" s="19">
        <f t="shared" si="5"/>
        <v>0</v>
      </c>
    </row>
    <row r="93" spans="1:7" ht="31.5" x14ac:dyDescent="0.25">
      <c r="A93" s="15" t="s">
        <v>292</v>
      </c>
      <c r="B93" s="16" t="s">
        <v>1</v>
      </c>
      <c r="C93" s="16" t="s">
        <v>283</v>
      </c>
      <c r="D93" s="16" t="s">
        <v>293</v>
      </c>
      <c r="E93" s="16"/>
      <c r="F93" s="19">
        <f t="shared" si="5"/>
        <v>362260</v>
      </c>
      <c r="G93" s="19">
        <f t="shared" si="5"/>
        <v>0</v>
      </c>
    </row>
    <row r="94" spans="1:7" ht="31.5" x14ac:dyDescent="0.25">
      <c r="A94" s="29" t="s">
        <v>213</v>
      </c>
      <c r="B94" s="16" t="s">
        <v>1</v>
      </c>
      <c r="C94" s="16" t="s">
        <v>283</v>
      </c>
      <c r="D94" s="16" t="s">
        <v>293</v>
      </c>
      <c r="E94" s="16" t="s">
        <v>214</v>
      </c>
      <c r="F94" s="19">
        <f t="shared" si="5"/>
        <v>362260</v>
      </c>
      <c r="G94" s="19">
        <f t="shared" si="5"/>
        <v>0</v>
      </c>
    </row>
    <row r="95" spans="1:7" ht="47.25" x14ac:dyDescent="0.25">
      <c r="A95" s="29" t="s">
        <v>215</v>
      </c>
      <c r="B95" s="16" t="s">
        <v>1</v>
      </c>
      <c r="C95" s="16" t="s">
        <v>283</v>
      </c>
      <c r="D95" s="16" t="s">
        <v>293</v>
      </c>
      <c r="E95" s="16" t="s">
        <v>216</v>
      </c>
      <c r="F95" s="19">
        <v>362260</v>
      </c>
      <c r="G95" s="19"/>
    </row>
    <row r="96" spans="1:7" ht="47.25" x14ac:dyDescent="0.25">
      <c r="A96" s="15" t="s">
        <v>294</v>
      </c>
      <c r="B96" s="16" t="s">
        <v>1</v>
      </c>
      <c r="C96" s="16" t="s">
        <v>283</v>
      </c>
      <c r="D96" s="16" t="s">
        <v>289</v>
      </c>
      <c r="E96" s="16"/>
      <c r="F96" s="19">
        <f t="shared" ref="F96:G99" si="6">F97</f>
        <v>4146444</v>
      </c>
      <c r="G96" s="19">
        <f t="shared" si="6"/>
        <v>1425318.58</v>
      </c>
    </row>
    <row r="97" spans="1:7" ht="31.5" x14ac:dyDescent="0.25">
      <c r="A97" s="15" t="s">
        <v>295</v>
      </c>
      <c r="B97" s="16" t="s">
        <v>1</v>
      </c>
      <c r="C97" s="16" t="s">
        <v>283</v>
      </c>
      <c r="D97" s="16" t="s">
        <v>291</v>
      </c>
      <c r="E97" s="16"/>
      <c r="F97" s="19">
        <f t="shared" si="6"/>
        <v>4146444</v>
      </c>
      <c r="G97" s="19">
        <f t="shared" si="6"/>
        <v>1425318.58</v>
      </c>
    </row>
    <row r="98" spans="1:7" ht="31.5" x14ac:dyDescent="0.25">
      <c r="A98" s="23" t="s">
        <v>296</v>
      </c>
      <c r="B98" s="16" t="s">
        <v>1</v>
      </c>
      <c r="C98" s="16" t="s">
        <v>283</v>
      </c>
      <c r="D98" s="16" t="s">
        <v>297</v>
      </c>
      <c r="E98" s="16"/>
      <c r="F98" s="19">
        <f t="shared" si="6"/>
        <v>4146444</v>
      </c>
      <c r="G98" s="19">
        <f t="shared" si="6"/>
        <v>1425318.58</v>
      </c>
    </row>
    <row r="99" spans="1:7" ht="31.5" x14ac:dyDescent="0.25">
      <c r="A99" s="21" t="s">
        <v>213</v>
      </c>
      <c r="B99" s="16" t="s">
        <v>1</v>
      </c>
      <c r="C99" s="16" t="s">
        <v>283</v>
      </c>
      <c r="D99" s="16" t="s">
        <v>297</v>
      </c>
      <c r="E99" s="16" t="s">
        <v>214</v>
      </c>
      <c r="F99" s="19">
        <f t="shared" si="6"/>
        <v>4146444</v>
      </c>
      <c r="G99" s="19">
        <f t="shared" si="6"/>
        <v>1425318.58</v>
      </c>
    </row>
    <row r="100" spans="1:7" ht="47.25" x14ac:dyDescent="0.25">
      <c r="A100" s="21" t="s">
        <v>215</v>
      </c>
      <c r="B100" s="16" t="s">
        <v>1</v>
      </c>
      <c r="C100" s="16" t="s">
        <v>283</v>
      </c>
      <c r="D100" s="16" t="s">
        <v>297</v>
      </c>
      <c r="E100" s="16" t="s">
        <v>216</v>
      </c>
      <c r="F100" s="19">
        <v>4146444</v>
      </c>
      <c r="G100" s="19">
        <v>1425318.58</v>
      </c>
    </row>
    <row r="101" spans="1:7" ht="31.5" x14ac:dyDescent="0.25">
      <c r="A101" s="15" t="s">
        <v>298</v>
      </c>
      <c r="B101" s="16" t="s">
        <v>1</v>
      </c>
      <c r="C101" s="16" t="s">
        <v>283</v>
      </c>
      <c r="D101" s="16" t="s">
        <v>299</v>
      </c>
      <c r="E101" s="16"/>
      <c r="F101" s="19">
        <f t="shared" ref="F101:G104" si="7">F102</f>
        <v>566401</v>
      </c>
      <c r="G101" s="19">
        <f t="shared" si="7"/>
        <v>0</v>
      </c>
    </row>
    <row r="102" spans="1:7" ht="31.5" x14ac:dyDescent="0.25">
      <c r="A102" s="15" t="s">
        <v>300</v>
      </c>
      <c r="B102" s="16" t="s">
        <v>1</v>
      </c>
      <c r="C102" s="16" t="s">
        <v>283</v>
      </c>
      <c r="D102" s="16" t="s">
        <v>301</v>
      </c>
      <c r="E102" s="16"/>
      <c r="F102" s="19">
        <f t="shared" si="7"/>
        <v>566401</v>
      </c>
      <c r="G102" s="19">
        <f t="shared" si="7"/>
        <v>0</v>
      </c>
    </row>
    <row r="103" spans="1:7" ht="47.25" x14ac:dyDescent="0.25">
      <c r="A103" s="15" t="s">
        <v>48</v>
      </c>
      <c r="B103" s="16" t="s">
        <v>1</v>
      </c>
      <c r="C103" s="16" t="s">
        <v>283</v>
      </c>
      <c r="D103" s="16" t="s">
        <v>302</v>
      </c>
      <c r="E103" s="16"/>
      <c r="F103" s="19">
        <f t="shared" si="7"/>
        <v>566401</v>
      </c>
      <c r="G103" s="19">
        <f t="shared" si="7"/>
        <v>0</v>
      </c>
    </row>
    <row r="104" spans="1:7" ht="31.5" x14ac:dyDescent="0.25">
      <c r="A104" s="21" t="s">
        <v>213</v>
      </c>
      <c r="B104" s="16" t="s">
        <v>1</v>
      </c>
      <c r="C104" s="16" t="s">
        <v>283</v>
      </c>
      <c r="D104" s="16" t="s">
        <v>302</v>
      </c>
      <c r="E104" s="16" t="s">
        <v>214</v>
      </c>
      <c r="F104" s="19">
        <f t="shared" si="7"/>
        <v>566401</v>
      </c>
      <c r="G104" s="19">
        <f t="shared" si="7"/>
        <v>0</v>
      </c>
    </row>
    <row r="105" spans="1:7" ht="47.25" x14ac:dyDescent="0.25">
      <c r="A105" s="21" t="s">
        <v>215</v>
      </c>
      <c r="B105" s="16" t="s">
        <v>1</v>
      </c>
      <c r="C105" s="16" t="s">
        <v>283</v>
      </c>
      <c r="D105" s="16" t="s">
        <v>302</v>
      </c>
      <c r="E105" s="16" t="s">
        <v>216</v>
      </c>
      <c r="F105" s="19">
        <v>566401</v>
      </c>
      <c r="G105" s="19"/>
    </row>
    <row r="106" spans="1:7" ht="31.5" x14ac:dyDescent="0.25">
      <c r="A106" s="15" t="s">
        <v>49</v>
      </c>
      <c r="B106" s="16" t="s">
        <v>1</v>
      </c>
      <c r="C106" s="16" t="s">
        <v>303</v>
      </c>
      <c r="D106" s="16"/>
      <c r="E106" s="16"/>
      <c r="F106" s="19">
        <f>F107+F113</f>
        <v>120000</v>
      </c>
      <c r="G106" s="19">
        <f>G107+G113</f>
        <v>0</v>
      </c>
    </row>
    <row r="107" spans="1:7" ht="47.25" x14ac:dyDescent="0.25">
      <c r="A107" s="15" t="s">
        <v>304</v>
      </c>
      <c r="B107" s="16" t="s">
        <v>1</v>
      </c>
      <c r="C107" s="16" t="s">
        <v>303</v>
      </c>
      <c r="D107" s="16" t="s">
        <v>305</v>
      </c>
      <c r="E107" s="16"/>
      <c r="F107" s="19">
        <f t="shared" ref="F107:G111" si="8">F108</f>
        <v>100000</v>
      </c>
      <c r="G107" s="19">
        <f t="shared" si="8"/>
        <v>0</v>
      </c>
    </row>
    <row r="108" spans="1:7" ht="31.5" x14ac:dyDescent="0.25">
      <c r="A108" s="15" t="s">
        <v>306</v>
      </c>
      <c r="B108" s="16" t="s">
        <v>1</v>
      </c>
      <c r="C108" s="16" t="s">
        <v>303</v>
      </c>
      <c r="D108" s="16" t="s">
        <v>307</v>
      </c>
      <c r="E108" s="16"/>
      <c r="F108" s="19">
        <f t="shared" si="8"/>
        <v>100000</v>
      </c>
      <c r="G108" s="19">
        <f t="shared" si="8"/>
        <v>0</v>
      </c>
    </row>
    <row r="109" spans="1:7" ht="47.25" x14ac:dyDescent="0.25">
      <c r="A109" s="15" t="s">
        <v>308</v>
      </c>
      <c r="B109" s="16" t="s">
        <v>1</v>
      </c>
      <c r="C109" s="16" t="s">
        <v>303</v>
      </c>
      <c r="D109" s="16" t="s">
        <v>309</v>
      </c>
      <c r="E109" s="16"/>
      <c r="F109" s="19">
        <f t="shared" si="8"/>
        <v>100000</v>
      </c>
      <c r="G109" s="19">
        <f t="shared" si="8"/>
        <v>0</v>
      </c>
    </row>
    <row r="110" spans="1:7" ht="31.5" x14ac:dyDescent="0.25">
      <c r="A110" s="23" t="s">
        <v>50</v>
      </c>
      <c r="B110" s="16" t="s">
        <v>1</v>
      </c>
      <c r="C110" s="16" t="s">
        <v>303</v>
      </c>
      <c r="D110" s="16" t="s">
        <v>310</v>
      </c>
      <c r="E110" s="16"/>
      <c r="F110" s="19">
        <f t="shared" si="8"/>
        <v>100000</v>
      </c>
      <c r="G110" s="19">
        <f t="shared" si="8"/>
        <v>0</v>
      </c>
    </row>
    <row r="111" spans="1:7" ht="31.5" x14ac:dyDescent="0.25">
      <c r="A111" s="21" t="s">
        <v>213</v>
      </c>
      <c r="B111" s="16" t="s">
        <v>1</v>
      </c>
      <c r="C111" s="16" t="s">
        <v>303</v>
      </c>
      <c r="D111" s="16" t="s">
        <v>310</v>
      </c>
      <c r="E111" s="16" t="s">
        <v>214</v>
      </c>
      <c r="F111" s="19">
        <f t="shared" si="8"/>
        <v>100000</v>
      </c>
      <c r="G111" s="19">
        <f t="shared" si="8"/>
        <v>0</v>
      </c>
    </row>
    <row r="112" spans="1:7" ht="47.25" x14ac:dyDescent="0.25">
      <c r="A112" s="21" t="s">
        <v>215</v>
      </c>
      <c r="B112" s="16" t="s">
        <v>1</v>
      </c>
      <c r="C112" s="16" t="s">
        <v>303</v>
      </c>
      <c r="D112" s="16" t="s">
        <v>310</v>
      </c>
      <c r="E112" s="16" t="s">
        <v>216</v>
      </c>
      <c r="F112" s="19">
        <v>100000</v>
      </c>
      <c r="G112" s="19"/>
    </row>
    <row r="113" spans="1:7" ht="31.5" x14ac:dyDescent="0.25">
      <c r="A113" s="15" t="s">
        <v>311</v>
      </c>
      <c r="B113" s="16" t="s">
        <v>1</v>
      </c>
      <c r="C113" s="16" t="s">
        <v>303</v>
      </c>
      <c r="D113" s="16" t="s">
        <v>312</v>
      </c>
      <c r="E113" s="16"/>
      <c r="F113" s="19">
        <f t="shared" ref="F113:G117" si="9">F114</f>
        <v>20000</v>
      </c>
      <c r="G113" s="19">
        <f t="shared" si="9"/>
        <v>0</v>
      </c>
    </row>
    <row r="114" spans="1:7" ht="31.5" x14ac:dyDescent="0.25">
      <c r="A114" s="15" t="s">
        <v>313</v>
      </c>
      <c r="B114" s="16" t="s">
        <v>1</v>
      </c>
      <c r="C114" s="16" t="s">
        <v>303</v>
      </c>
      <c r="D114" s="16" t="s">
        <v>314</v>
      </c>
      <c r="E114" s="16"/>
      <c r="F114" s="19">
        <f t="shared" si="9"/>
        <v>20000</v>
      </c>
      <c r="G114" s="19">
        <f t="shared" si="9"/>
        <v>0</v>
      </c>
    </row>
    <row r="115" spans="1:7" ht="47.25" x14ac:dyDescent="0.25">
      <c r="A115" s="15" t="s">
        <v>315</v>
      </c>
      <c r="B115" s="16" t="s">
        <v>1</v>
      </c>
      <c r="C115" s="16" t="s">
        <v>303</v>
      </c>
      <c r="D115" s="16" t="s">
        <v>316</v>
      </c>
      <c r="E115" s="16"/>
      <c r="F115" s="19">
        <f t="shared" si="9"/>
        <v>20000</v>
      </c>
      <c r="G115" s="19">
        <f t="shared" si="9"/>
        <v>0</v>
      </c>
    </row>
    <row r="116" spans="1:7" ht="47.25" x14ac:dyDescent="0.25">
      <c r="A116" s="15" t="s">
        <v>74</v>
      </c>
      <c r="B116" s="16" t="s">
        <v>1</v>
      </c>
      <c r="C116" s="16" t="s">
        <v>303</v>
      </c>
      <c r="D116" s="16" t="s">
        <v>317</v>
      </c>
      <c r="E116" s="16"/>
      <c r="F116" s="19">
        <f t="shared" si="9"/>
        <v>20000</v>
      </c>
      <c r="G116" s="19">
        <f t="shared" si="9"/>
        <v>0</v>
      </c>
    </row>
    <row r="117" spans="1:7" ht="63" x14ac:dyDescent="0.25">
      <c r="A117" s="15" t="s">
        <v>318</v>
      </c>
      <c r="B117" s="16" t="s">
        <v>1</v>
      </c>
      <c r="C117" s="16" t="s">
        <v>303</v>
      </c>
      <c r="D117" s="16" t="s">
        <v>317</v>
      </c>
      <c r="E117" s="16" t="s">
        <v>227</v>
      </c>
      <c r="F117" s="19">
        <f t="shared" si="9"/>
        <v>20000</v>
      </c>
      <c r="G117" s="19">
        <f t="shared" si="9"/>
        <v>0</v>
      </c>
    </row>
    <row r="118" spans="1:7" ht="63" x14ac:dyDescent="0.25">
      <c r="A118" s="15" t="s">
        <v>318</v>
      </c>
      <c r="B118" s="16" t="s">
        <v>1</v>
      </c>
      <c r="C118" s="16" t="s">
        <v>303</v>
      </c>
      <c r="D118" s="16" t="s">
        <v>317</v>
      </c>
      <c r="E118" s="16" t="s">
        <v>319</v>
      </c>
      <c r="F118" s="19">
        <v>20000</v>
      </c>
      <c r="G118" s="19"/>
    </row>
    <row r="119" spans="1:7" ht="15.75" x14ac:dyDescent="0.25">
      <c r="A119" s="17" t="s">
        <v>320</v>
      </c>
      <c r="B119" s="18" t="s">
        <v>1</v>
      </c>
      <c r="C119" s="18" t="s">
        <v>321</v>
      </c>
      <c r="D119" s="16"/>
      <c r="E119" s="18"/>
      <c r="F119" s="14">
        <f>F120+F127+F136</f>
        <v>21164945.25</v>
      </c>
      <c r="G119" s="14">
        <f>G120+G127+G136</f>
        <v>1687308.8099999998</v>
      </c>
    </row>
    <row r="120" spans="1:7" ht="15.75" x14ac:dyDescent="0.25">
      <c r="A120" s="15" t="s">
        <v>51</v>
      </c>
      <c r="B120" s="16" t="s">
        <v>1</v>
      </c>
      <c r="C120" s="16" t="s">
        <v>322</v>
      </c>
      <c r="D120" s="16"/>
      <c r="E120" s="16"/>
      <c r="F120" s="19">
        <f>F121</f>
        <v>384000</v>
      </c>
      <c r="G120" s="19">
        <f>G121</f>
        <v>75890.149999999994</v>
      </c>
    </row>
    <row r="121" spans="1:7" ht="63" x14ac:dyDescent="0.25">
      <c r="A121" s="15" t="s">
        <v>323</v>
      </c>
      <c r="B121" s="16" t="s">
        <v>1</v>
      </c>
      <c r="C121" s="16" t="s">
        <v>322</v>
      </c>
      <c r="D121" s="16" t="s">
        <v>324</v>
      </c>
      <c r="E121" s="16"/>
      <c r="F121" s="19">
        <f>F122</f>
        <v>384000</v>
      </c>
      <c r="G121" s="19">
        <f>G122</f>
        <v>75890.149999999994</v>
      </c>
    </row>
    <row r="122" spans="1:7" ht="31.5" x14ac:dyDescent="0.25">
      <c r="A122" s="15" t="s">
        <v>325</v>
      </c>
      <c r="B122" s="16" t="s">
        <v>1</v>
      </c>
      <c r="C122" s="16" t="s">
        <v>322</v>
      </c>
      <c r="D122" s="16" t="s">
        <v>326</v>
      </c>
      <c r="E122" s="16"/>
      <c r="F122" s="19">
        <f>F124</f>
        <v>384000</v>
      </c>
      <c r="G122" s="19">
        <f>G124</f>
        <v>75890.149999999994</v>
      </c>
    </row>
    <row r="123" spans="1:7" ht="47.25" x14ac:dyDescent="0.25">
      <c r="A123" s="15" t="s">
        <v>327</v>
      </c>
      <c r="B123" s="16" t="s">
        <v>1</v>
      </c>
      <c r="C123" s="16" t="s">
        <v>322</v>
      </c>
      <c r="D123" s="16" t="s">
        <v>328</v>
      </c>
      <c r="E123" s="16"/>
      <c r="F123" s="19">
        <f t="shared" ref="F123:G125" si="10">F124</f>
        <v>384000</v>
      </c>
      <c r="G123" s="19">
        <f t="shared" si="10"/>
        <v>75890.149999999994</v>
      </c>
    </row>
    <row r="124" spans="1:7" ht="31.5" x14ac:dyDescent="0.25">
      <c r="A124" s="15" t="s">
        <v>52</v>
      </c>
      <c r="B124" s="16" t="s">
        <v>1</v>
      </c>
      <c r="C124" s="16" t="s">
        <v>322</v>
      </c>
      <c r="D124" s="16" t="s">
        <v>329</v>
      </c>
      <c r="E124" s="16"/>
      <c r="F124" s="19">
        <f t="shared" si="10"/>
        <v>384000</v>
      </c>
      <c r="G124" s="19">
        <f t="shared" si="10"/>
        <v>75890.149999999994</v>
      </c>
    </row>
    <row r="125" spans="1:7" ht="31.5" x14ac:dyDescent="0.25">
      <c r="A125" s="21" t="s">
        <v>213</v>
      </c>
      <c r="B125" s="16" t="s">
        <v>1</v>
      </c>
      <c r="C125" s="16" t="s">
        <v>322</v>
      </c>
      <c r="D125" s="16" t="s">
        <v>329</v>
      </c>
      <c r="E125" s="16" t="s">
        <v>214</v>
      </c>
      <c r="F125" s="19">
        <f t="shared" si="10"/>
        <v>384000</v>
      </c>
      <c r="G125" s="19">
        <f t="shared" si="10"/>
        <v>75890.149999999994</v>
      </c>
    </row>
    <row r="126" spans="1:7" ht="47.25" x14ac:dyDescent="0.25">
      <c r="A126" s="21" t="s">
        <v>215</v>
      </c>
      <c r="B126" s="16" t="s">
        <v>1</v>
      </c>
      <c r="C126" s="16" t="s">
        <v>322</v>
      </c>
      <c r="D126" s="16" t="s">
        <v>329</v>
      </c>
      <c r="E126" s="16" t="s">
        <v>216</v>
      </c>
      <c r="F126" s="19">
        <v>384000</v>
      </c>
      <c r="G126" s="19">
        <v>75890.149999999994</v>
      </c>
    </row>
    <row r="127" spans="1:7" ht="15.75" x14ac:dyDescent="0.25">
      <c r="A127" s="15" t="s">
        <v>53</v>
      </c>
      <c r="B127" s="16" t="s">
        <v>1</v>
      </c>
      <c r="C127" s="16" t="s">
        <v>330</v>
      </c>
      <c r="D127" s="16"/>
      <c r="E127" s="16"/>
      <c r="F127" s="19">
        <f>F128</f>
        <v>4459745.21</v>
      </c>
      <c r="G127" s="19">
        <f>G128</f>
        <v>0</v>
      </c>
    </row>
    <row r="128" spans="1:7" ht="47.25" x14ac:dyDescent="0.25">
      <c r="A128" s="15" t="s">
        <v>331</v>
      </c>
      <c r="B128" s="16" t="s">
        <v>1</v>
      </c>
      <c r="C128" s="16" t="s">
        <v>330</v>
      </c>
      <c r="D128" s="16" t="s">
        <v>332</v>
      </c>
      <c r="E128" s="16"/>
      <c r="F128" s="19">
        <f>F129</f>
        <v>4459745.21</v>
      </c>
      <c r="G128" s="19">
        <f>G129</f>
        <v>0</v>
      </c>
    </row>
    <row r="129" spans="1:7" ht="31.5" x14ac:dyDescent="0.25">
      <c r="A129" s="15" t="s">
        <v>333</v>
      </c>
      <c r="B129" s="16" t="s">
        <v>1</v>
      </c>
      <c r="C129" s="16" t="s">
        <v>330</v>
      </c>
      <c r="D129" s="16" t="s">
        <v>334</v>
      </c>
      <c r="E129" s="16"/>
      <c r="F129" s="19">
        <f>F130+F133</f>
        <v>4459745.21</v>
      </c>
      <c r="G129" s="19">
        <f>G130+G133</f>
        <v>0</v>
      </c>
    </row>
    <row r="130" spans="1:7" ht="47.25" x14ac:dyDescent="0.25">
      <c r="A130" s="15" t="s">
        <v>54</v>
      </c>
      <c r="B130" s="16" t="s">
        <v>1</v>
      </c>
      <c r="C130" s="16" t="s">
        <v>330</v>
      </c>
      <c r="D130" s="16" t="s">
        <v>335</v>
      </c>
      <c r="E130" s="16"/>
      <c r="F130" s="19">
        <f>F131</f>
        <v>515058</v>
      </c>
      <c r="G130" s="19">
        <f>G131</f>
        <v>0</v>
      </c>
    </row>
    <row r="131" spans="1:7" ht="31.5" x14ac:dyDescent="0.25">
      <c r="A131" s="21" t="s">
        <v>213</v>
      </c>
      <c r="B131" s="16" t="s">
        <v>1</v>
      </c>
      <c r="C131" s="16" t="s">
        <v>330</v>
      </c>
      <c r="D131" s="16" t="s">
        <v>335</v>
      </c>
      <c r="E131" s="16" t="s">
        <v>214</v>
      </c>
      <c r="F131" s="19">
        <f>F132</f>
        <v>515058</v>
      </c>
      <c r="G131" s="19">
        <f>G132</f>
        <v>0</v>
      </c>
    </row>
    <row r="132" spans="1:7" ht="47.25" x14ac:dyDescent="0.25">
      <c r="A132" s="21" t="s">
        <v>215</v>
      </c>
      <c r="B132" s="16" t="s">
        <v>1</v>
      </c>
      <c r="C132" s="16" t="s">
        <v>330</v>
      </c>
      <c r="D132" s="16" t="s">
        <v>335</v>
      </c>
      <c r="E132" s="16" t="s">
        <v>216</v>
      </c>
      <c r="F132" s="19">
        <v>515058</v>
      </c>
      <c r="G132" s="19"/>
    </row>
    <row r="133" spans="1:7" ht="94.5" x14ac:dyDescent="0.25">
      <c r="A133" s="21" t="s">
        <v>439</v>
      </c>
      <c r="B133" s="16" t="s">
        <v>1</v>
      </c>
      <c r="C133" s="16" t="s">
        <v>330</v>
      </c>
      <c r="D133" s="16" t="s">
        <v>438</v>
      </c>
      <c r="E133" s="16"/>
      <c r="F133" s="19">
        <f>F134</f>
        <v>3944687.21</v>
      </c>
      <c r="G133" s="19">
        <f>G134</f>
        <v>0</v>
      </c>
    </row>
    <row r="134" spans="1:7" ht="31.5" x14ac:dyDescent="0.25">
      <c r="A134" s="21" t="s">
        <v>213</v>
      </c>
      <c r="B134" s="16" t="s">
        <v>1</v>
      </c>
      <c r="C134" s="16" t="s">
        <v>330</v>
      </c>
      <c r="D134" s="16" t="s">
        <v>438</v>
      </c>
      <c r="E134" s="16" t="s">
        <v>214</v>
      </c>
      <c r="F134" s="19">
        <f>F135</f>
        <v>3944687.21</v>
      </c>
      <c r="G134" s="19">
        <f>G135</f>
        <v>0</v>
      </c>
    </row>
    <row r="135" spans="1:7" ht="47.25" x14ac:dyDescent="0.25">
      <c r="A135" s="21" t="s">
        <v>215</v>
      </c>
      <c r="B135" s="16" t="s">
        <v>1</v>
      </c>
      <c r="C135" s="16" t="s">
        <v>330</v>
      </c>
      <c r="D135" s="16" t="s">
        <v>438</v>
      </c>
      <c r="E135" s="16" t="s">
        <v>216</v>
      </c>
      <c r="F135" s="19">
        <v>3944687.21</v>
      </c>
      <c r="G135" s="19"/>
    </row>
    <row r="136" spans="1:7" ht="15.75" x14ac:dyDescent="0.25">
      <c r="A136" s="15" t="s">
        <v>55</v>
      </c>
      <c r="B136" s="16" t="s">
        <v>336</v>
      </c>
      <c r="C136" s="16" t="s">
        <v>337</v>
      </c>
      <c r="D136" s="20"/>
      <c r="E136" s="16"/>
      <c r="F136" s="19">
        <f>F142+F148+F145+F137</f>
        <v>16321200.039999999</v>
      </c>
      <c r="G136" s="19">
        <f>G142+G148+G145+G137</f>
        <v>1611418.66</v>
      </c>
    </row>
    <row r="137" spans="1:7" ht="47.25" x14ac:dyDescent="0.25">
      <c r="A137" s="15" t="s">
        <v>331</v>
      </c>
      <c r="B137" s="16" t="s">
        <v>1</v>
      </c>
      <c r="C137" s="16" t="s">
        <v>337</v>
      </c>
      <c r="D137" s="16" t="s">
        <v>332</v>
      </c>
      <c r="E137" s="16"/>
      <c r="F137" s="19">
        <f t="shared" ref="F137:G140" si="11">F138</f>
        <v>1100000</v>
      </c>
      <c r="G137" s="19">
        <f t="shared" si="11"/>
        <v>0</v>
      </c>
    </row>
    <row r="138" spans="1:7" ht="31.5" x14ac:dyDescent="0.25">
      <c r="A138" s="15" t="s">
        <v>333</v>
      </c>
      <c r="B138" s="16" t="s">
        <v>1</v>
      </c>
      <c r="C138" s="16" t="s">
        <v>337</v>
      </c>
      <c r="D138" s="16" t="s">
        <v>334</v>
      </c>
      <c r="E138" s="16"/>
      <c r="F138" s="19">
        <f t="shared" si="11"/>
        <v>1100000</v>
      </c>
      <c r="G138" s="19">
        <f t="shared" si="11"/>
        <v>0</v>
      </c>
    </row>
    <row r="139" spans="1:7" ht="47.25" x14ac:dyDescent="0.25">
      <c r="A139" s="15" t="s">
        <v>54</v>
      </c>
      <c r="B139" s="16" t="s">
        <v>1</v>
      </c>
      <c r="C139" s="16" t="s">
        <v>337</v>
      </c>
      <c r="D139" s="16" t="s">
        <v>335</v>
      </c>
      <c r="E139" s="16"/>
      <c r="F139" s="19">
        <f t="shared" si="11"/>
        <v>1100000</v>
      </c>
      <c r="G139" s="19">
        <f t="shared" si="11"/>
        <v>0</v>
      </c>
    </row>
    <row r="140" spans="1:7" ht="31.5" x14ac:dyDescent="0.25">
      <c r="A140" s="21" t="s">
        <v>213</v>
      </c>
      <c r="B140" s="16" t="s">
        <v>1</v>
      </c>
      <c r="C140" s="16" t="s">
        <v>337</v>
      </c>
      <c r="D140" s="16" t="s">
        <v>335</v>
      </c>
      <c r="E140" s="16" t="s">
        <v>214</v>
      </c>
      <c r="F140" s="19">
        <f t="shared" si="11"/>
        <v>1100000</v>
      </c>
      <c r="G140" s="19">
        <f t="shared" si="11"/>
        <v>0</v>
      </c>
    </row>
    <row r="141" spans="1:7" ht="47.25" x14ac:dyDescent="0.25">
      <c r="A141" s="21" t="s">
        <v>215</v>
      </c>
      <c r="B141" s="16" t="s">
        <v>1</v>
      </c>
      <c r="C141" s="16" t="s">
        <v>337</v>
      </c>
      <c r="D141" s="16" t="s">
        <v>335</v>
      </c>
      <c r="E141" s="16" t="s">
        <v>216</v>
      </c>
      <c r="F141" s="19">
        <v>1100000</v>
      </c>
      <c r="G141" s="19"/>
    </row>
    <row r="142" spans="1:7" ht="31.5" x14ac:dyDescent="0.25">
      <c r="A142" s="15" t="s">
        <v>56</v>
      </c>
      <c r="B142" s="16" t="s">
        <v>336</v>
      </c>
      <c r="C142" s="16" t="s">
        <v>337</v>
      </c>
      <c r="D142" s="16" t="s">
        <v>338</v>
      </c>
      <c r="E142" s="16"/>
      <c r="F142" s="19">
        <f>F143</f>
        <v>6402762.5199999996</v>
      </c>
      <c r="G142" s="19">
        <f>G143</f>
        <v>0</v>
      </c>
    </row>
    <row r="143" spans="1:7" ht="31.5" x14ac:dyDescent="0.25">
      <c r="A143" s="21" t="s">
        <v>213</v>
      </c>
      <c r="B143" s="16" t="s">
        <v>336</v>
      </c>
      <c r="C143" s="16" t="s">
        <v>337</v>
      </c>
      <c r="D143" s="16" t="s">
        <v>338</v>
      </c>
      <c r="E143" s="16" t="s">
        <v>214</v>
      </c>
      <c r="F143" s="19">
        <f>F144</f>
        <v>6402762.5199999996</v>
      </c>
      <c r="G143" s="19">
        <f>G144</f>
        <v>0</v>
      </c>
    </row>
    <row r="144" spans="1:7" ht="47.25" x14ac:dyDescent="0.25">
      <c r="A144" s="21" t="s">
        <v>215</v>
      </c>
      <c r="B144" s="16" t="s">
        <v>336</v>
      </c>
      <c r="C144" s="16" t="s">
        <v>337</v>
      </c>
      <c r="D144" s="16" t="s">
        <v>338</v>
      </c>
      <c r="E144" s="16" t="s">
        <v>216</v>
      </c>
      <c r="F144" s="19">
        <v>6402762.5199999996</v>
      </c>
      <c r="G144" s="19"/>
    </row>
    <row r="145" spans="1:7" ht="47.25" x14ac:dyDescent="0.25">
      <c r="A145" s="21" t="s">
        <v>59</v>
      </c>
      <c r="B145" s="16" t="s">
        <v>336</v>
      </c>
      <c r="C145" s="16" t="s">
        <v>337</v>
      </c>
      <c r="D145" s="16" t="s">
        <v>339</v>
      </c>
      <c r="E145" s="16"/>
      <c r="F145" s="19">
        <f>F146</f>
        <v>300000</v>
      </c>
      <c r="G145" s="19">
        <f>G146</f>
        <v>0</v>
      </c>
    </row>
    <row r="146" spans="1:7" ht="31.5" x14ac:dyDescent="0.25">
      <c r="A146" s="21" t="s">
        <v>213</v>
      </c>
      <c r="B146" s="16" t="s">
        <v>336</v>
      </c>
      <c r="C146" s="16" t="s">
        <v>337</v>
      </c>
      <c r="D146" s="16" t="s">
        <v>339</v>
      </c>
      <c r="E146" s="16" t="s">
        <v>214</v>
      </c>
      <c r="F146" s="19">
        <f>F147</f>
        <v>300000</v>
      </c>
      <c r="G146" s="19">
        <f>G147</f>
        <v>0</v>
      </c>
    </row>
    <row r="147" spans="1:7" ht="47.25" x14ac:dyDescent="0.25">
      <c r="A147" s="21" t="s">
        <v>215</v>
      </c>
      <c r="B147" s="16" t="s">
        <v>336</v>
      </c>
      <c r="C147" s="16" t="s">
        <v>337</v>
      </c>
      <c r="D147" s="16" t="s">
        <v>339</v>
      </c>
      <c r="E147" s="16" t="s">
        <v>216</v>
      </c>
      <c r="F147" s="19">
        <v>300000</v>
      </c>
      <c r="G147" s="19"/>
    </row>
    <row r="148" spans="1:7" ht="47.25" x14ac:dyDescent="0.25">
      <c r="A148" s="15" t="s">
        <v>340</v>
      </c>
      <c r="B148" s="16" t="s">
        <v>336</v>
      </c>
      <c r="C148" s="16" t="s">
        <v>337</v>
      </c>
      <c r="D148" s="16" t="s">
        <v>341</v>
      </c>
      <c r="E148" s="18"/>
      <c r="F148" s="19">
        <f>F149</f>
        <v>8518437.5199999996</v>
      </c>
      <c r="G148" s="19">
        <f>G149</f>
        <v>1611418.66</v>
      </c>
    </row>
    <row r="149" spans="1:7" ht="31.5" x14ac:dyDescent="0.25">
      <c r="A149" s="15" t="s">
        <v>342</v>
      </c>
      <c r="B149" s="16" t="s">
        <v>336</v>
      </c>
      <c r="C149" s="16" t="s">
        <v>337</v>
      </c>
      <c r="D149" s="16" t="s">
        <v>343</v>
      </c>
      <c r="E149" s="18"/>
      <c r="F149" s="19">
        <f>F150</f>
        <v>8518437.5199999996</v>
      </c>
      <c r="G149" s="19">
        <f>G150</f>
        <v>1611418.66</v>
      </c>
    </row>
    <row r="150" spans="1:7" ht="31.5" x14ac:dyDescent="0.25">
      <c r="A150" s="23" t="s">
        <v>344</v>
      </c>
      <c r="B150" s="16" t="s">
        <v>336</v>
      </c>
      <c r="C150" s="16" t="s">
        <v>337</v>
      </c>
      <c r="D150" s="16" t="s">
        <v>345</v>
      </c>
      <c r="E150" s="18"/>
      <c r="F150" s="19">
        <f>F151+F153</f>
        <v>8518437.5199999996</v>
      </c>
      <c r="G150" s="19">
        <f>G151+G153</f>
        <v>1611418.66</v>
      </c>
    </row>
    <row r="151" spans="1:7" ht="31.5" x14ac:dyDescent="0.25">
      <c r="A151" s="21" t="s">
        <v>213</v>
      </c>
      <c r="B151" s="16" t="s">
        <v>336</v>
      </c>
      <c r="C151" s="16" t="s">
        <v>337</v>
      </c>
      <c r="D151" s="16" t="s">
        <v>345</v>
      </c>
      <c r="E151" s="16" t="s">
        <v>214</v>
      </c>
      <c r="F151" s="19">
        <f>F152</f>
        <v>8518281.209999999</v>
      </c>
      <c r="G151" s="19">
        <f>G152</f>
        <v>1611262.3499999999</v>
      </c>
    </row>
    <row r="152" spans="1:7" ht="47.25" x14ac:dyDescent="0.25">
      <c r="A152" s="21" t="s">
        <v>215</v>
      </c>
      <c r="B152" s="16" t="s">
        <v>336</v>
      </c>
      <c r="C152" s="16" t="s">
        <v>337</v>
      </c>
      <c r="D152" s="16" t="s">
        <v>345</v>
      </c>
      <c r="E152" s="16" t="s">
        <v>216</v>
      </c>
      <c r="F152" s="19">
        <f>8518437.52-156.31</f>
        <v>8518281.209999999</v>
      </c>
      <c r="G152" s="19">
        <f>1611418.66-156.31</f>
        <v>1611262.3499999999</v>
      </c>
    </row>
    <row r="153" spans="1:7" ht="15.75" x14ac:dyDescent="0.25">
      <c r="A153" s="45" t="s">
        <v>440</v>
      </c>
      <c r="B153" s="16" t="s">
        <v>336</v>
      </c>
      <c r="C153" s="16" t="s">
        <v>337</v>
      </c>
      <c r="D153" s="16" t="s">
        <v>345</v>
      </c>
      <c r="E153" s="16" t="s">
        <v>227</v>
      </c>
      <c r="F153" s="19">
        <f>F154</f>
        <v>156.31</v>
      </c>
      <c r="G153" s="19">
        <f>G154</f>
        <v>156.31</v>
      </c>
    </row>
    <row r="154" spans="1:7" ht="15.75" x14ac:dyDescent="0.25">
      <c r="A154" s="45" t="s">
        <v>235</v>
      </c>
      <c r="B154" s="16" t="s">
        <v>336</v>
      </c>
      <c r="C154" s="16" t="s">
        <v>337</v>
      </c>
      <c r="D154" s="16" t="s">
        <v>345</v>
      </c>
      <c r="E154" s="16" t="s">
        <v>236</v>
      </c>
      <c r="F154" s="19">
        <v>156.31</v>
      </c>
      <c r="G154" s="19">
        <v>156.31</v>
      </c>
    </row>
    <row r="155" spans="1:7" ht="15.75" x14ac:dyDescent="0.25">
      <c r="A155" s="17" t="s">
        <v>346</v>
      </c>
      <c r="B155" s="18" t="s">
        <v>1</v>
      </c>
      <c r="C155" s="18" t="s">
        <v>347</v>
      </c>
      <c r="D155" s="18"/>
      <c r="E155" s="18"/>
      <c r="F155" s="14">
        <f>+F166+F156</f>
        <v>100000</v>
      </c>
      <c r="G155" s="14">
        <f>+G166+G156</f>
        <v>4050</v>
      </c>
    </row>
    <row r="156" spans="1:7" ht="31.5" x14ac:dyDescent="0.25">
      <c r="A156" s="21" t="s">
        <v>57</v>
      </c>
      <c r="B156" s="16" t="s">
        <v>1</v>
      </c>
      <c r="C156" s="16" t="s">
        <v>348</v>
      </c>
      <c r="D156" s="16"/>
      <c r="E156" s="16"/>
      <c r="F156" s="19">
        <f t="shared" ref="F156:G160" si="12">F157</f>
        <v>50000</v>
      </c>
      <c r="G156" s="19">
        <f t="shared" si="12"/>
        <v>4050</v>
      </c>
    </row>
    <row r="157" spans="1:7" ht="31.5" x14ac:dyDescent="0.25">
      <c r="A157" s="21" t="s">
        <v>237</v>
      </c>
      <c r="B157" s="16" t="s">
        <v>1</v>
      </c>
      <c r="C157" s="16" t="s">
        <v>348</v>
      </c>
      <c r="D157" s="16" t="s">
        <v>238</v>
      </c>
      <c r="E157" s="16"/>
      <c r="F157" s="19">
        <f t="shared" si="12"/>
        <v>50000</v>
      </c>
      <c r="G157" s="19">
        <f t="shared" si="12"/>
        <v>4050</v>
      </c>
    </row>
    <row r="158" spans="1:7" ht="78.75" x14ac:dyDescent="0.25">
      <c r="A158" s="21" t="s">
        <v>349</v>
      </c>
      <c r="B158" s="16" t="s">
        <v>1</v>
      </c>
      <c r="C158" s="16" t="s">
        <v>348</v>
      </c>
      <c r="D158" s="16" t="s">
        <v>240</v>
      </c>
      <c r="E158" s="16"/>
      <c r="F158" s="19">
        <f t="shared" si="12"/>
        <v>50000</v>
      </c>
      <c r="G158" s="19">
        <f t="shared" si="12"/>
        <v>4050</v>
      </c>
    </row>
    <row r="159" spans="1:7" ht="47.25" x14ac:dyDescent="0.25">
      <c r="A159" s="21" t="s">
        <v>39</v>
      </c>
      <c r="B159" s="16" t="s">
        <v>1</v>
      </c>
      <c r="C159" s="16" t="s">
        <v>348</v>
      </c>
      <c r="D159" s="16" t="s">
        <v>241</v>
      </c>
      <c r="E159" s="16"/>
      <c r="F159" s="19">
        <f t="shared" si="12"/>
        <v>50000</v>
      </c>
      <c r="G159" s="19">
        <f t="shared" si="12"/>
        <v>4050</v>
      </c>
    </row>
    <row r="160" spans="1:7" ht="31.5" x14ac:dyDescent="0.25">
      <c r="A160" s="21" t="s">
        <v>213</v>
      </c>
      <c r="B160" s="16" t="s">
        <v>1</v>
      </c>
      <c r="C160" s="16" t="s">
        <v>348</v>
      </c>
      <c r="D160" s="16" t="s">
        <v>241</v>
      </c>
      <c r="E160" s="16" t="s">
        <v>214</v>
      </c>
      <c r="F160" s="19">
        <f t="shared" si="12"/>
        <v>50000</v>
      </c>
      <c r="G160" s="19">
        <f t="shared" si="12"/>
        <v>4050</v>
      </c>
    </row>
    <row r="161" spans="1:7" ht="47.25" x14ac:dyDescent="0.25">
      <c r="A161" s="21" t="s">
        <v>215</v>
      </c>
      <c r="B161" s="16" t="s">
        <v>1</v>
      </c>
      <c r="C161" s="16" t="s">
        <v>348</v>
      </c>
      <c r="D161" s="16" t="s">
        <v>241</v>
      </c>
      <c r="E161" s="16" t="s">
        <v>216</v>
      </c>
      <c r="F161" s="30">
        <v>50000</v>
      </c>
      <c r="G161" s="19">
        <v>4050</v>
      </c>
    </row>
    <row r="162" spans="1:7" ht="15.75" x14ac:dyDescent="0.25">
      <c r="A162" s="21" t="s">
        <v>350</v>
      </c>
      <c r="B162" s="16" t="s">
        <v>1</v>
      </c>
      <c r="C162" s="16" t="s">
        <v>351</v>
      </c>
      <c r="D162" s="16"/>
      <c r="E162" s="16"/>
      <c r="F162" s="30">
        <f t="shared" ref="F162:G166" si="13">F163</f>
        <v>50000</v>
      </c>
      <c r="G162" s="19">
        <f t="shared" si="13"/>
        <v>0</v>
      </c>
    </row>
    <row r="163" spans="1:7" ht="47.25" x14ac:dyDescent="0.25">
      <c r="A163" s="21" t="s">
        <v>352</v>
      </c>
      <c r="B163" s="16" t="s">
        <v>1</v>
      </c>
      <c r="C163" s="16" t="s">
        <v>351</v>
      </c>
      <c r="D163" s="16" t="s">
        <v>353</v>
      </c>
      <c r="E163" s="16"/>
      <c r="F163" s="30">
        <f t="shared" si="13"/>
        <v>50000</v>
      </c>
      <c r="G163" s="19">
        <f t="shared" si="13"/>
        <v>0</v>
      </c>
    </row>
    <row r="164" spans="1:7" ht="47.25" x14ac:dyDescent="0.25">
      <c r="A164" s="21" t="s">
        <v>354</v>
      </c>
      <c r="B164" s="16" t="s">
        <v>1</v>
      </c>
      <c r="C164" s="16" t="s">
        <v>351</v>
      </c>
      <c r="D164" s="16" t="s">
        <v>355</v>
      </c>
      <c r="E164" s="16"/>
      <c r="F164" s="30">
        <f t="shared" si="13"/>
        <v>50000</v>
      </c>
      <c r="G164" s="19">
        <f t="shared" si="13"/>
        <v>0</v>
      </c>
    </row>
    <row r="165" spans="1:7" ht="15.75" x14ac:dyDescent="0.25">
      <c r="A165" s="21" t="s">
        <v>46</v>
      </c>
      <c r="B165" s="16" t="s">
        <v>1</v>
      </c>
      <c r="C165" s="16" t="s">
        <v>351</v>
      </c>
      <c r="D165" s="16" t="s">
        <v>356</v>
      </c>
      <c r="E165" s="16"/>
      <c r="F165" s="30">
        <f t="shared" si="13"/>
        <v>50000</v>
      </c>
      <c r="G165" s="19">
        <f t="shared" si="13"/>
        <v>0</v>
      </c>
    </row>
    <row r="166" spans="1:7" ht="78.75" x14ac:dyDescent="0.25">
      <c r="A166" s="21" t="s">
        <v>209</v>
      </c>
      <c r="B166" s="31" t="s">
        <v>1</v>
      </c>
      <c r="C166" s="16" t="s">
        <v>194</v>
      </c>
      <c r="D166" s="16" t="s">
        <v>356</v>
      </c>
      <c r="E166" s="16" t="s">
        <v>210</v>
      </c>
      <c r="F166" s="30">
        <f t="shared" si="13"/>
        <v>50000</v>
      </c>
      <c r="G166" s="19">
        <f t="shared" si="13"/>
        <v>0</v>
      </c>
    </row>
    <row r="167" spans="1:7" ht="31.5" x14ac:dyDescent="0.25">
      <c r="A167" s="21" t="s">
        <v>243</v>
      </c>
      <c r="B167" s="31" t="s">
        <v>1</v>
      </c>
      <c r="C167" s="16" t="s">
        <v>194</v>
      </c>
      <c r="D167" s="16" t="s">
        <v>356</v>
      </c>
      <c r="E167" s="16" t="s">
        <v>212</v>
      </c>
      <c r="F167" s="30">
        <v>50000</v>
      </c>
      <c r="G167" s="19"/>
    </row>
    <row r="168" spans="1:7" ht="15.75" x14ac:dyDescent="0.25">
      <c r="A168" s="17" t="s">
        <v>357</v>
      </c>
      <c r="B168" s="18" t="s">
        <v>1</v>
      </c>
      <c r="C168" s="18" t="s">
        <v>358</v>
      </c>
      <c r="D168" s="20"/>
      <c r="E168" s="18"/>
      <c r="F168" s="14">
        <f>F169</f>
        <v>19441949</v>
      </c>
      <c r="G168" s="14">
        <f>G169</f>
        <v>4515916.0699999994</v>
      </c>
    </row>
    <row r="169" spans="1:7" ht="15.75" x14ac:dyDescent="0.25">
      <c r="A169" s="15" t="s">
        <v>58</v>
      </c>
      <c r="B169" s="16" t="s">
        <v>1</v>
      </c>
      <c r="C169" s="16" t="s">
        <v>359</v>
      </c>
      <c r="D169" s="20"/>
      <c r="E169" s="16"/>
      <c r="F169" s="19">
        <f>F175+F170</f>
        <v>19441949</v>
      </c>
      <c r="G169" s="19">
        <f>G175+G170</f>
        <v>4515916.0699999994</v>
      </c>
    </row>
    <row r="170" spans="1:7" ht="31.5" x14ac:dyDescent="0.25">
      <c r="A170" s="21" t="s">
        <v>360</v>
      </c>
      <c r="B170" s="16" t="s">
        <v>1</v>
      </c>
      <c r="C170" s="16" t="s">
        <v>359</v>
      </c>
      <c r="D170" s="16" t="s">
        <v>361</v>
      </c>
      <c r="E170" s="32"/>
      <c r="F170" s="19">
        <f t="shared" ref="F170:G173" si="14">F171</f>
        <v>25000</v>
      </c>
      <c r="G170" s="19">
        <f t="shared" si="14"/>
        <v>0</v>
      </c>
    </row>
    <row r="171" spans="1:7" ht="63" x14ac:dyDescent="0.25">
      <c r="A171" s="21" t="s">
        <v>362</v>
      </c>
      <c r="B171" s="16" t="s">
        <v>1</v>
      </c>
      <c r="C171" s="16" t="s">
        <v>359</v>
      </c>
      <c r="D171" s="16" t="s">
        <v>363</v>
      </c>
      <c r="E171" s="32"/>
      <c r="F171" s="19">
        <f t="shared" si="14"/>
        <v>25000</v>
      </c>
      <c r="G171" s="19">
        <f t="shared" si="14"/>
        <v>0</v>
      </c>
    </row>
    <row r="172" spans="1:7" ht="31.5" x14ac:dyDescent="0.25">
      <c r="A172" s="21" t="s">
        <v>76</v>
      </c>
      <c r="B172" s="16" t="s">
        <v>1</v>
      </c>
      <c r="C172" s="16" t="s">
        <v>359</v>
      </c>
      <c r="D172" s="16" t="s">
        <v>364</v>
      </c>
      <c r="E172" s="16"/>
      <c r="F172" s="19">
        <f t="shared" si="14"/>
        <v>25000</v>
      </c>
      <c r="G172" s="19">
        <f t="shared" si="14"/>
        <v>0</v>
      </c>
    </row>
    <row r="173" spans="1:7" ht="78.75" x14ac:dyDescent="0.25">
      <c r="A173" s="21" t="s">
        <v>209</v>
      </c>
      <c r="B173" s="16" t="s">
        <v>1</v>
      </c>
      <c r="C173" s="16" t="s">
        <v>359</v>
      </c>
      <c r="D173" s="16" t="s">
        <v>364</v>
      </c>
      <c r="E173" s="16" t="s">
        <v>210</v>
      </c>
      <c r="F173" s="19">
        <f t="shared" si="14"/>
        <v>25000</v>
      </c>
      <c r="G173" s="19">
        <f t="shared" si="14"/>
        <v>0</v>
      </c>
    </row>
    <row r="174" spans="1:7" ht="31.5" x14ac:dyDescent="0.25">
      <c r="A174" s="21" t="s">
        <v>231</v>
      </c>
      <c r="B174" s="16" t="s">
        <v>1</v>
      </c>
      <c r="C174" s="16" t="s">
        <v>359</v>
      </c>
      <c r="D174" s="16" t="s">
        <v>364</v>
      </c>
      <c r="E174" s="16" t="s">
        <v>242</v>
      </c>
      <c r="F174" s="19">
        <v>25000</v>
      </c>
      <c r="G174" s="19"/>
    </row>
    <row r="175" spans="1:7" ht="31.5" x14ac:dyDescent="0.25">
      <c r="A175" s="15" t="s">
        <v>365</v>
      </c>
      <c r="B175" s="16" t="s">
        <v>1</v>
      </c>
      <c r="C175" s="16" t="s">
        <v>359</v>
      </c>
      <c r="D175" s="16" t="s">
        <v>366</v>
      </c>
      <c r="E175" s="33"/>
      <c r="F175" s="19">
        <f>F176+F194</f>
        <v>19416949</v>
      </c>
      <c r="G175" s="19">
        <f>G176+G194</f>
        <v>4515916.0699999994</v>
      </c>
    </row>
    <row r="176" spans="1:7" ht="15.75" x14ac:dyDescent="0.25">
      <c r="A176" s="15" t="s">
        <v>367</v>
      </c>
      <c r="B176" s="16" t="s">
        <v>1</v>
      </c>
      <c r="C176" s="16" t="s">
        <v>368</v>
      </c>
      <c r="D176" s="16" t="s">
        <v>369</v>
      </c>
      <c r="E176" s="16"/>
      <c r="F176" s="19">
        <f>F182+F189+F177</f>
        <v>18821421</v>
      </c>
      <c r="G176" s="19">
        <f>G182+G189+G177</f>
        <v>4480916.0699999994</v>
      </c>
    </row>
    <row r="177" spans="1:7" ht="31.5" x14ac:dyDescent="0.25">
      <c r="A177" s="15" t="s">
        <v>370</v>
      </c>
      <c r="B177" s="16" t="s">
        <v>1</v>
      </c>
      <c r="C177" s="16" t="s">
        <v>6</v>
      </c>
      <c r="D177" s="16" t="s">
        <v>371</v>
      </c>
      <c r="E177" s="16"/>
      <c r="F177" s="19">
        <f t="shared" ref="F177:G179" si="15">F178</f>
        <v>5000000</v>
      </c>
      <c r="G177" s="19">
        <f t="shared" si="15"/>
        <v>724257.1</v>
      </c>
    </row>
    <row r="178" spans="1:7" ht="15.75" x14ac:dyDescent="0.25">
      <c r="A178" s="15" t="s">
        <v>372</v>
      </c>
      <c r="B178" s="16" t="s">
        <v>1</v>
      </c>
      <c r="C178" s="16" t="s">
        <v>6</v>
      </c>
      <c r="D178" s="16" t="s">
        <v>373</v>
      </c>
      <c r="E178" s="16"/>
      <c r="F178" s="19">
        <f t="shared" si="15"/>
        <v>5000000</v>
      </c>
      <c r="G178" s="19">
        <f t="shared" si="15"/>
        <v>724257.1</v>
      </c>
    </row>
    <row r="179" spans="1:7" ht="31.5" x14ac:dyDescent="0.25">
      <c r="A179" s="21" t="s">
        <v>213</v>
      </c>
      <c r="B179" s="16" t="s">
        <v>1</v>
      </c>
      <c r="C179" s="16" t="s">
        <v>6</v>
      </c>
      <c r="D179" s="16" t="s">
        <v>373</v>
      </c>
      <c r="E179" s="16" t="s">
        <v>214</v>
      </c>
      <c r="F179" s="19">
        <f t="shared" si="15"/>
        <v>5000000</v>
      </c>
      <c r="G179" s="19">
        <f t="shared" si="15"/>
        <v>724257.1</v>
      </c>
    </row>
    <row r="180" spans="1:7" ht="47.25" x14ac:dyDescent="0.25">
      <c r="A180" s="21" t="s">
        <v>215</v>
      </c>
      <c r="B180" s="16" t="s">
        <v>1</v>
      </c>
      <c r="C180" s="16" t="s">
        <v>6</v>
      </c>
      <c r="D180" s="16" t="s">
        <v>373</v>
      </c>
      <c r="E180" s="16" t="s">
        <v>216</v>
      </c>
      <c r="F180" s="19">
        <v>5000000</v>
      </c>
      <c r="G180" s="19">
        <v>724257.1</v>
      </c>
    </row>
    <row r="181" spans="1:7" ht="31.5" x14ac:dyDescent="0.25">
      <c r="A181" s="15" t="s">
        <v>374</v>
      </c>
      <c r="B181" s="16" t="s">
        <v>1</v>
      </c>
      <c r="C181" s="16" t="s">
        <v>368</v>
      </c>
      <c r="D181" s="16" t="s">
        <v>375</v>
      </c>
      <c r="E181" s="16"/>
      <c r="F181" s="19">
        <f>F182</f>
        <v>13221109</v>
      </c>
      <c r="G181" s="19">
        <f>G182</f>
        <v>3536221.1799999997</v>
      </c>
    </row>
    <row r="182" spans="1:7" ht="31.5" x14ac:dyDescent="0.25">
      <c r="A182" s="15" t="s">
        <v>67</v>
      </c>
      <c r="B182" s="16" t="s">
        <v>1</v>
      </c>
      <c r="C182" s="22" t="s">
        <v>359</v>
      </c>
      <c r="D182" s="34" t="s">
        <v>376</v>
      </c>
      <c r="E182" s="22" t="s">
        <v>193</v>
      </c>
      <c r="F182" s="19">
        <f>F183+F185+F187</f>
        <v>13221109</v>
      </c>
      <c r="G182" s="19">
        <f>G183+G185+G187</f>
        <v>3536221.1799999997</v>
      </c>
    </row>
    <row r="183" spans="1:7" ht="78.75" x14ac:dyDescent="0.25">
      <c r="A183" s="21" t="s">
        <v>209</v>
      </c>
      <c r="B183" s="16" t="s">
        <v>1</v>
      </c>
      <c r="C183" s="22" t="s">
        <v>359</v>
      </c>
      <c r="D183" s="34" t="s">
        <v>376</v>
      </c>
      <c r="E183" s="22" t="s">
        <v>210</v>
      </c>
      <c r="F183" s="19">
        <f>F184</f>
        <v>11215327</v>
      </c>
      <c r="G183" s="19">
        <f>G184</f>
        <v>2887685.8499999996</v>
      </c>
    </row>
    <row r="184" spans="1:7" ht="31.5" x14ac:dyDescent="0.25">
      <c r="A184" s="21" t="s">
        <v>231</v>
      </c>
      <c r="B184" s="16" t="s">
        <v>1</v>
      </c>
      <c r="C184" s="22" t="s">
        <v>359</v>
      </c>
      <c r="D184" s="34" t="s">
        <v>376</v>
      </c>
      <c r="E184" s="22" t="s">
        <v>242</v>
      </c>
      <c r="F184" s="19">
        <v>11215327</v>
      </c>
      <c r="G184" s="19">
        <f>2211023.92+10235.82+666426.11</f>
        <v>2887685.8499999996</v>
      </c>
    </row>
    <row r="185" spans="1:7" ht="31.5" x14ac:dyDescent="0.25">
      <c r="A185" s="21" t="s">
        <v>213</v>
      </c>
      <c r="B185" s="16" t="s">
        <v>1</v>
      </c>
      <c r="C185" s="22" t="s">
        <v>359</v>
      </c>
      <c r="D185" s="34" t="s">
        <v>376</v>
      </c>
      <c r="E185" s="22" t="s">
        <v>214</v>
      </c>
      <c r="F185" s="19">
        <f>F186</f>
        <v>1996282</v>
      </c>
      <c r="G185" s="19">
        <f>G186</f>
        <v>639035.32999999996</v>
      </c>
    </row>
    <row r="186" spans="1:7" ht="47.25" x14ac:dyDescent="0.25">
      <c r="A186" s="21" t="s">
        <v>215</v>
      </c>
      <c r="B186" s="16" t="s">
        <v>1</v>
      </c>
      <c r="C186" s="22" t="s">
        <v>359</v>
      </c>
      <c r="D186" s="34" t="s">
        <v>376</v>
      </c>
      <c r="E186" s="22" t="s">
        <v>216</v>
      </c>
      <c r="F186" s="19">
        <v>1996282</v>
      </c>
      <c r="G186" s="19">
        <f>212039.84+426995.49</f>
        <v>639035.32999999996</v>
      </c>
    </row>
    <row r="187" spans="1:7" ht="15.75" x14ac:dyDescent="0.25">
      <c r="A187" s="45" t="s">
        <v>440</v>
      </c>
      <c r="B187" s="16" t="s">
        <v>1</v>
      </c>
      <c r="C187" s="22" t="s">
        <v>359</v>
      </c>
      <c r="D187" s="34" t="s">
        <v>376</v>
      </c>
      <c r="E187" s="22">
        <v>800</v>
      </c>
      <c r="F187" s="19">
        <f>F188</f>
        <v>9500</v>
      </c>
      <c r="G187" s="19">
        <f>G188</f>
        <v>9500</v>
      </c>
    </row>
    <row r="188" spans="1:7" ht="15.75" x14ac:dyDescent="0.25">
      <c r="A188" s="45" t="s">
        <v>235</v>
      </c>
      <c r="B188" s="16" t="s">
        <v>1</v>
      </c>
      <c r="C188" s="22" t="s">
        <v>359</v>
      </c>
      <c r="D188" s="34" t="s">
        <v>376</v>
      </c>
      <c r="E188" s="22">
        <v>850</v>
      </c>
      <c r="F188" s="19">
        <v>9500</v>
      </c>
      <c r="G188" s="19">
        <v>9500</v>
      </c>
    </row>
    <row r="189" spans="1:7" ht="47.25" x14ac:dyDescent="0.25">
      <c r="A189" s="21" t="s">
        <v>68</v>
      </c>
      <c r="B189" s="13" t="s">
        <v>1</v>
      </c>
      <c r="C189" s="13" t="s">
        <v>359</v>
      </c>
      <c r="D189" s="13" t="s">
        <v>377</v>
      </c>
      <c r="E189" s="22"/>
      <c r="F189" s="19">
        <f>F192+F190</f>
        <v>600312</v>
      </c>
      <c r="G189" s="19">
        <f>G192+G190</f>
        <v>220437.78999999998</v>
      </c>
    </row>
    <row r="190" spans="1:7" ht="78.75" x14ac:dyDescent="0.25">
      <c r="A190" s="21" t="s">
        <v>209</v>
      </c>
      <c r="B190" s="13" t="s">
        <v>1</v>
      </c>
      <c r="C190" s="13" t="s">
        <v>359</v>
      </c>
      <c r="D190" s="13" t="s">
        <v>377</v>
      </c>
      <c r="E190" s="22">
        <v>100</v>
      </c>
      <c r="F190" s="19">
        <f>F191</f>
        <v>255312</v>
      </c>
      <c r="G190" s="19">
        <f>G191</f>
        <v>88906.54</v>
      </c>
    </row>
    <row r="191" spans="1:7" ht="31.5" x14ac:dyDescent="0.25">
      <c r="A191" s="21" t="s">
        <v>231</v>
      </c>
      <c r="B191" s="13" t="s">
        <v>1</v>
      </c>
      <c r="C191" s="13" t="s">
        <v>359</v>
      </c>
      <c r="D191" s="13" t="s">
        <v>377</v>
      </c>
      <c r="E191" s="22">
        <v>110</v>
      </c>
      <c r="F191" s="19">
        <v>255312</v>
      </c>
      <c r="G191" s="19">
        <f>68284.59+20621.95</f>
        <v>88906.54</v>
      </c>
    </row>
    <row r="192" spans="1:7" ht="31.5" x14ac:dyDescent="0.25">
      <c r="A192" s="21" t="s">
        <v>213</v>
      </c>
      <c r="B192" s="16" t="s">
        <v>1</v>
      </c>
      <c r="C192" s="22" t="s">
        <v>359</v>
      </c>
      <c r="D192" s="13" t="s">
        <v>377</v>
      </c>
      <c r="E192" s="22" t="s">
        <v>214</v>
      </c>
      <c r="F192" s="19">
        <f>F193</f>
        <v>345000</v>
      </c>
      <c r="G192" s="19">
        <f>G193</f>
        <v>131531.25</v>
      </c>
    </row>
    <row r="193" spans="1:7" ht="47.25" x14ac:dyDescent="0.25">
      <c r="A193" s="21" t="s">
        <v>215</v>
      </c>
      <c r="B193" s="16" t="s">
        <v>1</v>
      </c>
      <c r="C193" s="22" t="s">
        <v>359</v>
      </c>
      <c r="D193" s="13" t="s">
        <v>377</v>
      </c>
      <c r="E193" s="22" t="s">
        <v>216</v>
      </c>
      <c r="F193" s="19">
        <v>345000</v>
      </c>
      <c r="G193" s="19">
        <f>131531.25</f>
        <v>131531.25</v>
      </c>
    </row>
    <row r="194" spans="1:7" ht="31.5" x14ac:dyDescent="0.25">
      <c r="A194" s="35" t="s">
        <v>378</v>
      </c>
      <c r="B194" s="16" t="s">
        <v>1</v>
      </c>
      <c r="C194" s="36" t="s">
        <v>6</v>
      </c>
      <c r="D194" s="34" t="s">
        <v>379</v>
      </c>
      <c r="E194" s="22"/>
      <c r="F194" s="19">
        <f>F195</f>
        <v>595528</v>
      </c>
      <c r="G194" s="19">
        <f>G195</f>
        <v>35000</v>
      </c>
    </row>
    <row r="195" spans="1:7" ht="63" x14ac:dyDescent="0.25">
      <c r="A195" s="15" t="s">
        <v>380</v>
      </c>
      <c r="B195" s="16" t="s">
        <v>1</v>
      </c>
      <c r="C195" s="36" t="s">
        <v>6</v>
      </c>
      <c r="D195" s="34" t="s">
        <v>381</v>
      </c>
      <c r="E195" s="22"/>
      <c r="F195" s="19">
        <f>F196+F199</f>
        <v>595528</v>
      </c>
      <c r="G195" s="19">
        <f>G196+G199</f>
        <v>35000</v>
      </c>
    </row>
    <row r="196" spans="1:7" ht="31.5" x14ac:dyDescent="0.25">
      <c r="A196" s="15" t="s">
        <v>69</v>
      </c>
      <c r="B196" s="16" t="s">
        <v>1</v>
      </c>
      <c r="C196" s="36" t="s">
        <v>6</v>
      </c>
      <c r="D196" s="34" t="s">
        <v>382</v>
      </c>
      <c r="E196" s="22"/>
      <c r="F196" s="19">
        <f>F197</f>
        <v>523600</v>
      </c>
      <c r="G196" s="19">
        <f>G197</f>
        <v>35000</v>
      </c>
    </row>
    <row r="197" spans="1:7" ht="31.5" x14ac:dyDescent="0.25">
      <c r="A197" s="21" t="s">
        <v>213</v>
      </c>
      <c r="B197" s="16" t="s">
        <v>1</v>
      </c>
      <c r="C197" s="22" t="s">
        <v>359</v>
      </c>
      <c r="D197" s="34" t="s">
        <v>382</v>
      </c>
      <c r="E197" s="22" t="s">
        <v>214</v>
      </c>
      <c r="F197" s="19">
        <f>F198</f>
        <v>523600</v>
      </c>
      <c r="G197" s="19">
        <f>G198</f>
        <v>35000</v>
      </c>
    </row>
    <row r="198" spans="1:7" ht="47.25" x14ac:dyDescent="0.25">
      <c r="A198" s="21" t="s">
        <v>215</v>
      </c>
      <c r="B198" s="16" t="s">
        <v>1</v>
      </c>
      <c r="C198" s="22" t="s">
        <v>359</v>
      </c>
      <c r="D198" s="34" t="s">
        <v>382</v>
      </c>
      <c r="E198" s="22" t="s">
        <v>216</v>
      </c>
      <c r="F198" s="19">
        <v>523600</v>
      </c>
      <c r="G198" s="19">
        <v>35000</v>
      </c>
    </row>
    <row r="199" spans="1:7" ht="31.5" x14ac:dyDescent="0.25">
      <c r="A199" s="21" t="s">
        <v>383</v>
      </c>
      <c r="B199" s="16" t="s">
        <v>1</v>
      </c>
      <c r="C199" s="22" t="s">
        <v>359</v>
      </c>
      <c r="D199" s="16" t="s">
        <v>384</v>
      </c>
      <c r="E199" s="22"/>
      <c r="F199" s="19">
        <f>F200</f>
        <v>71928</v>
      </c>
      <c r="G199" s="19">
        <f>G200</f>
        <v>0</v>
      </c>
    </row>
    <row r="200" spans="1:7" ht="31.5" x14ac:dyDescent="0.25">
      <c r="A200" s="21" t="s">
        <v>213</v>
      </c>
      <c r="B200" s="16" t="s">
        <v>1</v>
      </c>
      <c r="C200" s="22" t="s">
        <v>359</v>
      </c>
      <c r="D200" s="16" t="s">
        <v>384</v>
      </c>
      <c r="E200" s="22" t="s">
        <v>214</v>
      </c>
      <c r="F200" s="19">
        <f>F201</f>
        <v>71928</v>
      </c>
      <c r="G200" s="19">
        <f>G201</f>
        <v>0</v>
      </c>
    </row>
    <row r="201" spans="1:7" ht="47.25" x14ac:dyDescent="0.25">
      <c r="A201" s="21" t="s">
        <v>215</v>
      </c>
      <c r="B201" s="16" t="s">
        <v>1</v>
      </c>
      <c r="C201" s="22" t="s">
        <v>359</v>
      </c>
      <c r="D201" s="16" t="s">
        <v>384</v>
      </c>
      <c r="E201" s="22" t="s">
        <v>216</v>
      </c>
      <c r="F201" s="19">
        <v>71928</v>
      </c>
      <c r="G201" s="19"/>
    </row>
    <row r="202" spans="1:7" ht="15.75" x14ac:dyDescent="0.25">
      <c r="A202" s="17" t="s">
        <v>385</v>
      </c>
      <c r="B202" s="18" t="s">
        <v>1</v>
      </c>
      <c r="C202" s="18" t="s">
        <v>386</v>
      </c>
      <c r="D202" s="16"/>
      <c r="E202" s="18"/>
      <c r="F202" s="14">
        <f>F210+F217+F203</f>
        <v>670388.96</v>
      </c>
      <c r="G202" s="14">
        <f>G210+G217+G203</f>
        <v>111781.19</v>
      </c>
    </row>
    <row r="203" spans="1:7" ht="15.75" x14ac:dyDescent="0.25">
      <c r="A203" s="21" t="s">
        <v>60</v>
      </c>
      <c r="B203" s="16" t="s">
        <v>1</v>
      </c>
      <c r="C203" s="16" t="s">
        <v>387</v>
      </c>
      <c r="D203" s="16"/>
      <c r="E203" s="16"/>
      <c r="F203" s="19">
        <f t="shared" ref="F203:G208" si="16">F204</f>
        <v>240000</v>
      </c>
      <c r="G203" s="19">
        <f t="shared" si="16"/>
        <v>42531.03</v>
      </c>
    </row>
    <row r="204" spans="1:7" ht="47.25" x14ac:dyDescent="0.25">
      <c r="A204" s="21" t="s">
        <v>388</v>
      </c>
      <c r="B204" s="16" t="s">
        <v>1</v>
      </c>
      <c r="C204" s="16" t="s">
        <v>387</v>
      </c>
      <c r="D204" s="16" t="s">
        <v>389</v>
      </c>
      <c r="E204" s="16"/>
      <c r="F204" s="19">
        <f>F205</f>
        <v>240000</v>
      </c>
      <c r="G204" s="19">
        <f>G205</f>
        <v>42531.03</v>
      </c>
    </row>
    <row r="205" spans="1:7" ht="31.5" x14ac:dyDescent="0.25">
      <c r="A205" s="21" t="s">
        <v>390</v>
      </c>
      <c r="B205" s="16" t="s">
        <v>1</v>
      </c>
      <c r="C205" s="16" t="s">
        <v>387</v>
      </c>
      <c r="D205" s="16" t="s">
        <v>391</v>
      </c>
      <c r="E205" s="16"/>
      <c r="F205" s="19">
        <f t="shared" si="16"/>
        <v>240000</v>
      </c>
      <c r="G205" s="19">
        <f t="shared" si="16"/>
        <v>42531.03</v>
      </c>
    </row>
    <row r="206" spans="1:7" ht="47.25" x14ac:dyDescent="0.25">
      <c r="A206" s="21" t="s">
        <v>392</v>
      </c>
      <c r="B206" s="16" t="s">
        <v>1</v>
      </c>
      <c r="C206" s="16" t="s">
        <v>387</v>
      </c>
      <c r="D206" s="16" t="s">
        <v>393</v>
      </c>
      <c r="E206" s="16"/>
      <c r="F206" s="19">
        <f t="shared" si="16"/>
        <v>240000</v>
      </c>
      <c r="G206" s="19">
        <f t="shared" si="16"/>
        <v>42531.03</v>
      </c>
    </row>
    <row r="207" spans="1:7" ht="47.25" x14ac:dyDescent="0.25">
      <c r="A207" s="21" t="s">
        <v>61</v>
      </c>
      <c r="B207" s="16" t="s">
        <v>1</v>
      </c>
      <c r="C207" s="16" t="s">
        <v>387</v>
      </c>
      <c r="D207" s="16" t="s">
        <v>394</v>
      </c>
      <c r="E207" s="16"/>
      <c r="F207" s="19">
        <f t="shared" si="16"/>
        <v>240000</v>
      </c>
      <c r="G207" s="19">
        <f t="shared" si="16"/>
        <v>42531.03</v>
      </c>
    </row>
    <row r="208" spans="1:7" ht="31.5" x14ac:dyDescent="0.25">
      <c r="A208" s="21" t="s">
        <v>232</v>
      </c>
      <c r="B208" s="16" t="s">
        <v>1</v>
      </c>
      <c r="C208" s="16" t="s">
        <v>387</v>
      </c>
      <c r="D208" s="16" t="s">
        <v>394</v>
      </c>
      <c r="E208" s="16" t="s">
        <v>233</v>
      </c>
      <c r="F208" s="19">
        <f t="shared" si="16"/>
        <v>240000</v>
      </c>
      <c r="G208" s="19">
        <f t="shared" si="16"/>
        <v>42531.03</v>
      </c>
    </row>
    <row r="209" spans="1:7" ht="31.5" x14ac:dyDescent="0.25">
      <c r="A209" s="21" t="s">
        <v>395</v>
      </c>
      <c r="B209" s="16" t="s">
        <v>1</v>
      </c>
      <c r="C209" s="16" t="s">
        <v>387</v>
      </c>
      <c r="D209" s="16" t="s">
        <v>394</v>
      </c>
      <c r="E209" s="16" t="s">
        <v>2</v>
      </c>
      <c r="F209" s="19">
        <v>240000</v>
      </c>
      <c r="G209" s="19">
        <v>42531.03</v>
      </c>
    </row>
    <row r="210" spans="1:7" ht="15.75" x14ac:dyDescent="0.25">
      <c r="A210" s="15" t="s">
        <v>62</v>
      </c>
      <c r="B210" s="16" t="s">
        <v>1</v>
      </c>
      <c r="C210" s="16" t="s">
        <v>396</v>
      </c>
      <c r="D210" s="16"/>
      <c r="E210" s="16"/>
      <c r="F210" s="19">
        <f t="shared" ref="F210:G215" si="17">F211</f>
        <v>110388.96</v>
      </c>
      <c r="G210" s="19">
        <f t="shared" si="17"/>
        <v>27084.16</v>
      </c>
    </row>
    <row r="211" spans="1:7" ht="47.25" x14ac:dyDescent="0.25">
      <c r="A211" s="15" t="s">
        <v>388</v>
      </c>
      <c r="B211" s="16" t="s">
        <v>1</v>
      </c>
      <c r="C211" s="16" t="s">
        <v>396</v>
      </c>
      <c r="D211" s="16" t="s">
        <v>389</v>
      </c>
      <c r="E211" s="16"/>
      <c r="F211" s="19">
        <f t="shared" si="17"/>
        <v>110388.96</v>
      </c>
      <c r="G211" s="19">
        <f t="shared" si="17"/>
        <v>27084.16</v>
      </c>
    </row>
    <row r="212" spans="1:7" ht="31.5" x14ac:dyDescent="0.25">
      <c r="A212" s="15" t="s">
        <v>390</v>
      </c>
      <c r="B212" s="16" t="s">
        <v>1</v>
      </c>
      <c r="C212" s="16" t="s">
        <v>396</v>
      </c>
      <c r="D212" s="16" t="s">
        <v>391</v>
      </c>
      <c r="E212" s="16"/>
      <c r="F212" s="19">
        <f t="shared" si="17"/>
        <v>110388.96</v>
      </c>
      <c r="G212" s="19">
        <f t="shared" si="17"/>
        <v>27084.16</v>
      </c>
    </row>
    <row r="213" spans="1:7" ht="63" x14ac:dyDescent="0.25">
      <c r="A213" s="15" t="s">
        <v>397</v>
      </c>
      <c r="B213" s="16" t="s">
        <v>1</v>
      </c>
      <c r="C213" s="16" t="s">
        <v>396</v>
      </c>
      <c r="D213" s="16" t="s">
        <v>398</v>
      </c>
      <c r="E213" s="16"/>
      <c r="F213" s="19">
        <f t="shared" si="17"/>
        <v>110388.96</v>
      </c>
      <c r="G213" s="19">
        <f t="shared" si="17"/>
        <v>27084.16</v>
      </c>
    </row>
    <row r="214" spans="1:7" ht="94.5" x14ac:dyDescent="0.25">
      <c r="A214" s="15" t="s">
        <v>399</v>
      </c>
      <c r="B214" s="16" t="s">
        <v>1</v>
      </c>
      <c r="C214" s="16" t="s">
        <v>396</v>
      </c>
      <c r="D214" s="16" t="s">
        <v>400</v>
      </c>
      <c r="E214" s="16"/>
      <c r="F214" s="19">
        <f t="shared" si="17"/>
        <v>110388.96</v>
      </c>
      <c r="G214" s="19">
        <f t="shared" si="17"/>
        <v>27084.16</v>
      </c>
    </row>
    <row r="215" spans="1:7" ht="15.75" x14ac:dyDescent="0.25">
      <c r="A215" s="15" t="s">
        <v>401</v>
      </c>
      <c r="B215" s="16" t="s">
        <v>1</v>
      </c>
      <c r="C215" s="16" t="s">
        <v>396</v>
      </c>
      <c r="D215" s="16" t="s">
        <v>400</v>
      </c>
      <c r="E215" s="16" t="s">
        <v>9</v>
      </c>
      <c r="F215" s="19">
        <f t="shared" si="17"/>
        <v>110388.96</v>
      </c>
      <c r="G215" s="19">
        <f t="shared" si="17"/>
        <v>27084.16</v>
      </c>
    </row>
    <row r="216" spans="1:7" ht="15.75" x14ac:dyDescent="0.25">
      <c r="A216" s="15" t="s">
        <v>402</v>
      </c>
      <c r="B216" s="16" t="s">
        <v>1</v>
      </c>
      <c r="C216" s="16" t="s">
        <v>396</v>
      </c>
      <c r="D216" s="16" t="s">
        <v>400</v>
      </c>
      <c r="E216" s="16" t="s">
        <v>7</v>
      </c>
      <c r="F216" s="19">
        <v>110388.96</v>
      </c>
      <c r="G216" s="19">
        <v>27084.16</v>
      </c>
    </row>
    <row r="217" spans="1:7" ht="15.75" x14ac:dyDescent="0.25">
      <c r="A217" s="15" t="s">
        <v>63</v>
      </c>
      <c r="B217" s="16" t="s">
        <v>1</v>
      </c>
      <c r="C217" s="16" t="s">
        <v>403</v>
      </c>
      <c r="D217" s="16"/>
      <c r="E217" s="16"/>
      <c r="F217" s="19">
        <f>F218</f>
        <v>320000</v>
      </c>
      <c r="G217" s="19">
        <f>G218</f>
        <v>42166</v>
      </c>
    </row>
    <row r="218" spans="1:7" ht="47.25" x14ac:dyDescent="0.25">
      <c r="A218" s="15" t="s">
        <v>404</v>
      </c>
      <c r="B218" s="16" t="s">
        <v>1</v>
      </c>
      <c r="C218" s="16" t="s">
        <v>403</v>
      </c>
      <c r="D218" s="16" t="s">
        <v>389</v>
      </c>
      <c r="E218" s="16"/>
      <c r="F218" s="19">
        <f>F221</f>
        <v>320000</v>
      </c>
      <c r="G218" s="19">
        <f>G221</f>
        <v>42166</v>
      </c>
    </row>
    <row r="219" spans="1:7" ht="31.5" x14ac:dyDescent="0.25">
      <c r="A219" s="15" t="s">
        <v>390</v>
      </c>
      <c r="B219" s="16" t="s">
        <v>1</v>
      </c>
      <c r="C219" s="16" t="s">
        <v>403</v>
      </c>
      <c r="D219" s="16" t="s">
        <v>391</v>
      </c>
      <c r="E219" s="16"/>
      <c r="F219" s="19">
        <f>F220</f>
        <v>320000</v>
      </c>
      <c r="G219" s="19">
        <f>G220</f>
        <v>42166</v>
      </c>
    </row>
    <row r="220" spans="1:7" ht="31.5" x14ac:dyDescent="0.25">
      <c r="A220" s="15" t="s">
        <v>405</v>
      </c>
      <c r="B220" s="16" t="s">
        <v>1</v>
      </c>
      <c r="C220" s="16" t="s">
        <v>403</v>
      </c>
      <c r="D220" s="16" t="s">
        <v>406</v>
      </c>
      <c r="E220" s="16"/>
      <c r="F220" s="19">
        <f>F221</f>
        <v>320000</v>
      </c>
      <c r="G220" s="19">
        <f>G221</f>
        <v>42166</v>
      </c>
    </row>
    <row r="221" spans="1:7" ht="15.75" x14ac:dyDescent="0.25">
      <c r="A221" s="15" t="s">
        <v>64</v>
      </c>
      <c r="B221" s="16" t="s">
        <v>1</v>
      </c>
      <c r="C221" s="16" t="s">
        <v>403</v>
      </c>
      <c r="D221" s="16" t="s">
        <v>407</v>
      </c>
      <c r="E221" s="16"/>
      <c r="F221" s="19">
        <f>F224+F226+F222</f>
        <v>320000</v>
      </c>
      <c r="G221" s="19">
        <f>G224+G226+G222</f>
        <v>42166</v>
      </c>
    </row>
    <row r="222" spans="1:7" ht="31.5" x14ac:dyDescent="0.25">
      <c r="A222" s="21" t="s">
        <v>213</v>
      </c>
      <c r="B222" s="16" t="s">
        <v>1</v>
      </c>
      <c r="C222" s="16" t="s">
        <v>403</v>
      </c>
      <c r="D222" s="16" t="s">
        <v>407</v>
      </c>
      <c r="E222" s="16" t="s">
        <v>214</v>
      </c>
      <c r="F222" s="19">
        <f>F223</f>
        <v>10000</v>
      </c>
      <c r="G222" s="19">
        <f>G223</f>
        <v>0</v>
      </c>
    </row>
    <row r="223" spans="1:7" ht="26.25" x14ac:dyDescent="0.25">
      <c r="A223" s="27" t="s">
        <v>215</v>
      </c>
      <c r="B223" s="16" t="s">
        <v>1</v>
      </c>
      <c r="C223" s="16" t="s">
        <v>403</v>
      </c>
      <c r="D223" s="16" t="s">
        <v>407</v>
      </c>
      <c r="E223" s="16" t="s">
        <v>216</v>
      </c>
      <c r="F223" s="19">
        <v>10000</v>
      </c>
      <c r="G223" s="19"/>
    </row>
    <row r="224" spans="1:7" ht="31.5" x14ac:dyDescent="0.25">
      <c r="A224" s="15" t="s">
        <v>232</v>
      </c>
      <c r="B224" s="16" t="s">
        <v>1</v>
      </c>
      <c r="C224" s="16" t="s">
        <v>403</v>
      </c>
      <c r="D224" s="16" t="s">
        <v>407</v>
      </c>
      <c r="E224" s="16" t="s">
        <v>233</v>
      </c>
      <c r="F224" s="19">
        <f>F225</f>
        <v>10000</v>
      </c>
      <c r="G224" s="19">
        <f>G225</f>
        <v>0</v>
      </c>
    </row>
    <row r="225" spans="1:7" ht="31.5" x14ac:dyDescent="0.25">
      <c r="A225" s="37" t="s">
        <v>408</v>
      </c>
      <c r="B225" s="16" t="s">
        <v>1</v>
      </c>
      <c r="C225" s="16" t="s">
        <v>403</v>
      </c>
      <c r="D225" s="16" t="s">
        <v>407</v>
      </c>
      <c r="E225" s="16" t="s">
        <v>409</v>
      </c>
      <c r="F225" s="19">
        <v>10000</v>
      </c>
      <c r="G225" s="19"/>
    </row>
    <row r="226" spans="1:7" ht="47.25" x14ac:dyDescent="0.25">
      <c r="A226" s="15" t="s">
        <v>410</v>
      </c>
      <c r="B226" s="16" t="s">
        <v>1</v>
      </c>
      <c r="C226" s="16" t="s">
        <v>403</v>
      </c>
      <c r="D226" s="16" t="s">
        <v>407</v>
      </c>
      <c r="E226" s="16" t="s">
        <v>411</v>
      </c>
      <c r="F226" s="19">
        <f>F227</f>
        <v>300000</v>
      </c>
      <c r="G226" s="19">
        <f>G227</f>
        <v>42166</v>
      </c>
    </row>
    <row r="227" spans="1:7" ht="47.25" x14ac:dyDescent="0.25">
      <c r="A227" s="15" t="s">
        <v>412</v>
      </c>
      <c r="B227" s="16" t="s">
        <v>1</v>
      </c>
      <c r="C227" s="16" t="s">
        <v>403</v>
      </c>
      <c r="D227" s="16" t="s">
        <v>407</v>
      </c>
      <c r="E227" s="16" t="s">
        <v>413</v>
      </c>
      <c r="F227" s="19">
        <v>300000</v>
      </c>
      <c r="G227" s="19">
        <v>42166</v>
      </c>
    </row>
    <row r="228" spans="1:7" ht="15.75" x14ac:dyDescent="0.25">
      <c r="A228" s="17" t="s">
        <v>414</v>
      </c>
      <c r="B228" s="18" t="s">
        <v>1</v>
      </c>
      <c r="C228" s="18" t="s">
        <v>415</v>
      </c>
      <c r="D228" s="20"/>
      <c r="E228" s="18"/>
      <c r="F228" s="38">
        <f t="shared" ref="F228:G233" si="18">F229</f>
        <v>7931181</v>
      </c>
      <c r="G228" s="14">
        <f t="shared" si="18"/>
        <v>1950120.18</v>
      </c>
    </row>
    <row r="229" spans="1:7" ht="15.75" x14ac:dyDescent="0.25">
      <c r="A229" s="15" t="s">
        <v>416</v>
      </c>
      <c r="B229" s="16" t="s">
        <v>1</v>
      </c>
      <c r="C229" s="16" t="s">
        <v>417</v>
      </c>
      <c r="D229" s="20"/>
      <c r="E229" s="16"/>
      <c r="F229" s="39">
        <f t="shared" si="18"/>
        <v>7931181</v>
      </c>
      <c r="G229" s="19">
        <f t="shared" si="18"/>
        <v>1950120.18</v>
      </c>
    </row>
    <row r="230" spans="1:7" ht="47.25" x14ac:dyDescent="0.25">
      <c r="A230" s="23" t="s">
        <v>418</v>
      </c>
      <c r="B230" s="16" t="s">
        <v>1</v>
      </c>
      <c r="C230" s="16" t="s">
        <v>417</v>
      </c>
      <c r="D230" s="16" t="s">
        <v>419</v>
      </c>
      <c r="E230" s="16"/>
      <c r="F230" s="39">
        <f t="shared" si="18"/>
        <v>7931181</v>
      </c>
      <c r="G230" s="19">
        <f t="shared" si="18"/>
        <v>1950120.18</v>
      </c>
    </row>
    <row r="231" spans="1:7" ht="78.75" x14ac:dyDescent="0.25">
      <c r="A231" s="23" t="s">
        <v>420</v>
      </c>
      <c r="B231" s="16" t="s">
        <v>1</v>
      </c>
      <c r="C231" s="16" t="s">
        <v>417</v>
      </c>
      <c r="D231" s="16" t="s">
        <v>421</v>
      </c>
      <c r="E231" s="16"/>
      <c r="F231" s="39">
        <f t="shared" si="18"/>
        <v>7931181</v>
      </c>
      <c r="G231" s="19">
        <f t="shared" si="18"/>
        <v>1950120.18</v>
      </c>
    </row>
    <row r="232" spans="1:7" ht="31.5" x14ac:dyDescent="0.25">
      <c r="A232" s="23" t="s">
        <v>65</v>
      </c>
      <c r="B232" s="16" t="s">
        <v>1</v>
      </c>
      <c r="C232" s="16" t="s">
        <v>417</v>
      </c>
      <c r="D232" s="16" t="s">
        <v>422</v>
      </c>
      <c r="E232" s="16"/>
      <c r="F232" s="39">
        <f t="shared" si="18"/>
        <v>7931181</v>
      </c>
      <c r="G232" s="19">
        <f t="shared" si="18"/>
        <v>1950120.18</v>
      </c>
    </row>
    <row r="233" spans="1:7" ht="47.25" x14ac:dyDescent="0.25">
      <c r="A233" s="23" t="s">
        <v>410</v>
      </c>
      <c r="B233" s="16" t="s">
        <v>1</v>
      </c>
      <c r="C233" s="16" t="s">
        <v>417</v>
      </c>
      <c r="D233" s="16" t="s">
        <v>422</v>
      </c>
      <c r="E233" s="16" t="s">
        <v>411</v>
      </c>
      <c r="F233" s="39">
        <f t="shared" si="18"/>
        <v>7931181</v>
      </c>
      <c r="G233" s="19">
        <f t="shared" si="18"/>
        <v>1950120.18</v>
      </c>
    </row>
    <row r="234" spans="1:7" ht="15.75" x14ac:dyDescent="0.25">
      <c r="A234" s="23" t="s">
        <v>423</v>
      </c>
      <c r="B234" s="16" t="s">
        <v>1</v>
      </c>
      <c r="C234" s="16" t="s">
        <v>417</v>
      </c>
      <c r="D234" s="16" t="s">
        <v>422</v>
      </c>
      <c r="E234" s="16" t="s">
        <v>10</v>
      </c>
      <c r="F234" s="39">
        <v>7931181</v>
      </c>
      <c r="G234" s="19">
        <v>1950120.18</v>
      </c>
    </row>
    <row r="235" spans="1:7" ht="15.75" x14ac:dyDescent="0.25">
      <c r="A235" s="17" t="s">
        <v>424</v>
      </c>
      <c r="B235" s="18" t="s">
        <v>1</v>
      </c>
      <c r="C235" s="18" t="s">
        <v>425</v>
      </c>
      <c r="D235" s="16"/>
      <c r="E235" s="18"/>
      <c r="F235" s="38">
        <f>F236+F240</f>
        <v>163712</v>
      </c>
      <c r="G235" s="14">
        <f>G236+G240</f>
        <v>98239.5</v>
      </c>
    </row>
    <row r="236" spans="1:7" ht="15.75" x14ac:dyDescent="0.25">
      <c r="A236" s="15" t="s">
        <v>75</v>
      </c>
      <c r="B236" s="16" t="s">
        <v>1</v>
      </c>
      <c r="C236" s="16" t="s">
        <v>426</v>
      </c>
      <c r="D236" s="16"/>
      <c r="E236" s="18"/>
      <c r="F236" s="39">
        <f t="shared" ref="F236:G238" si="19">F237</f>
        <v>83712</v>
      </c>
      <c r="G236" s="19">
        <f t="shared" si="19"/>
        <v>83712</v>
      </c>
    </row>
    <row r="237" spans="1:7" ht="78.75" x14ac:dyDescent="0.25">
      <c r="A237" s="15" t="s">
        <v>427</v>
      </c>
      <c r="B237" s="16" t="s">
        <v>1</v>
      </c>
      <c r="C237" s="16" t="s">
        <v>426</v>
      </c>
      <c r="D237" s="16" t="s">
        <v>428</v>
      </c>
      <c r="E237" s="18"/>
      <c r="F237" s="40">
        <f t="shared" si="19"/>
        <v>83712</v>
      </c>
      <c r="G237" s="19">
        <f t="shared" si="19"/>
        <v>83712</v>
      </c>
    </row>
    <row r="238" spans="1:7" ht="15.75" x14ac:dyDescent="0.25">
      <c r="A238" s="15" t="s">
        <v>401</v>
      </c>
      <c r="B238" s="16" t="s">
        <v>1</v>
      </c>
      <c r="C238" s="16" t="s">
        <v>426</v>
      </c>
      <c r="D238" s="16" t="s">
        <v>428</v>
      </c>
      <c r="E238" s="16" t="s">
        <v>9</v>
      </c>
      <c r="F238" s="40">
        <f t="shared" si="19"/>
        <v>83712</v>
      </c>
      <c r="G238" s="19">
        <f t="shared" si="19"/>
        <v>83712</v>
      </c>
    </row>
    <row r="239" spans="1:7" ht="15.75" x14ac:dyDescent="0.25">
      <c r="A239" s="15" t="s">
        <v>402</v>
      </c>
      <c r="B239" s="16" t="s">
        <v>1</v>
      </c>
      <c r="C239" s="16" t="s">
        <v>426</v>
      </c>
      <c r="D239" s="16" t="s">
        <v>428</v>
      </c>
      <c r="E239" s="16" t="s">
        <v>7</v>
      </c>
      <c r="F239" s="40">
        <v>83712</v>
      </c>
      <c r="G239" s="19">
        <v>83712</v>
      </c>
    </row>
    <row r="240" spans="1:7" ht="15.75" x14ac:dyDescent="0.25">
      <c r="A240" s="15" t="s">
        <v>66</v>
      </c>
      <c r="B240" s="16" t="s">
        <v>1</v>
      </c>
      <c r="C240" s="16" t="s">
        <v>429</v>
      </c>
      <c r="D240" s="16"/>
      <c r="E240" s="16"/>
      <c r="F240" s="39">
        <f t="shared" ref="F240:G243" si="20">F241</f>
        <v>80000</v>
      </c>
      <c r="G240" s="19">
        <f t="shared" si="20"/>
        <v>14527.5</v>
      </c>
    </row>
    <row r="241" spans="1:7" ht="31.5" x14ac:dyDescent="0.25">
      <c r="A241" s="15" t="s">
        <v>430</v>
      </c>
      <c r="B241" s="16" t="s">
        <v>1</v>
      </c>
      <c r="C241" s="16" t="s">
        <v>431</v>
      </c>
      <c r="D241" s="16" t="s">
        <v>432</v>
      </c>
      <c r="E241" s="16"/>
      <c r="F241" s="39">
        <f t="shared" si="20"/>
        <v>80000</v>
      </c>
      <c r="G241" s="19">
        <f t="shared" si="20"/>
        <v>14527.5</v>
      </c>
    </row>
    <row r="242" spans="1:7" ht="15.75" x14ac:dyDescent="0.25">
      <c r="A242" s="15" t="s">
        <v>433</v>
      </c>
      <c r="B242" s="16" t="s">
        <v>1</v>
      </c>
      <c r="C242" s="16" t="s">
        <v>429</v>
      </c>
      <c r="D242" s="16" t="s">
        <v>434</v>
      </c>
      <c r="E242" s="16"/>
      <c r="F242" s="39">
        <f t="shared" si="20"/>
        <v>80000</v>
      </c>
      <c r="G242" s="19">
        <f t="shared" si="20"/>
        <v>14527.5</v>
      </c>
    </row>
    <row r="243" spans="1:7" ht="31.5" x14ac:dyDescent="0.25">
      <c r="A243" s="23" t="s">
        <v>213</v>
      </c>
      <c r="B243" s="16" t="s">
        <v>1</v>
      </c>
      <c r="C243" s="16" t="s">
        <v>429</v>
      </c>
      <c r="D243" s="16" t="s">
        <v>434</v>
      </c>
      <c r="E243" s="16" t="s">
        <v>214</v>
      </c>
      <c r="F243" s="39">
        <f t="shared" si="20"/>
        <v>80000</v>
      </c>
      <c r="G243" s="19">
        <f t="shared" si="20"/>
        <v>14527.5</v>
      </c>
    </row>
    <row r="244" spans="1:7" ht="47.25" x14ac:dyDescent="0.25">
      <c r="A244" s="23" t="s">
        <v>215</v>
      </c>
      <c r="B244" s="16" t="s">
        <v>1</v>
      </c>
      <c r="C244" s="16" t="s">
        <v>429</v>
      </c>
      <c r="D244" s="16" t="s">
        <v>434</v>
      </c>
      <c r="E244" s="16" t="s">
        <v>216</v>
      </c>
      <c r="F244" s="39">
        <v>80000</v>
      </c>
      <c r="G244" s="19">
        <v>14527.5</v>
      </c>
    </row>
  </sheetData>
  <mergeCells count="2">
    <mergeCell ref="E1:G1"/>
    <mergeCell ref="A3:G3"/>
  </mergeCells>
  <pageMargins left="0.59055118110236227" right="0.39370078740157483" top="0.39370078740157483" bottom="0.39370078740157483" header="0" footer="0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5"/>
  <sheetViews>
    <sheetView zoomScaleNormal="100" workbookViewId="0">
      <selection activeCell="E188" sqref="E188"/>
    </sheetView>
  </sheetViews>
  <sheetFormatPr defaultRowHeight="15" x14ac:dyDescent="0.25"/>
  <cols>
    <col min="1" max="1" width="56.42578125" customWidth="1"/>
    <col min="3" max="3" width="15.85546875" customWidth="1"/>
    <col min="4" max="4" width="10.28515625" customWidth="1"/>
    <col min="5" max="6" width="15.7109375" customWidth="1"/>
  </cols>
  <sheetData>
    <row r="1" spans="1:15" ht="54" customHeight="1" x14ac:dyDescent="0.25">
      <c r="A1" s="58"/>
      <c r="B1" s="59"/>
      <c r="C1" s="100"/>
      <c r="D1" s="161" t="s">
        <v>471</v>
      </c>
      <c r="E1" s="161"/>
      <c r="F1" s="161"/>
      <c r="G1" s="51"/>
    </row>
    <row r="2" spans="1:15" ht="52.5" customHeight="1" x14ac:dyDescent="0.25">
      <c r="A2" s="160" t="s">
        <v>486</v>
      </c>
      <c r="B2" s="160"/>
      <c r="C2" s="160"/>
      <c r="D2" s="160"/>
      <c r="E2" s="160"/>
      <c r="F2" s="160"/>
      <c r="I2" s="160"/>
      <c r="J2" s="160"/>
      <c r="K2" s="160"/>
      <c r="L2" s="160"/>
      <c r="M2" s="160"/>
      <c r="N2" s="160"/>
      <c r="O2" s="160"/>
    </row>
    <row r="3" spans="1:15" x14ac:dyDescent="0.25">
      <c r="A3" s="58"/>
      <c r="B3" s="60"/>
      <c r="C3" s="58"/>
      <c r="D3" s="58"/>
      <c r="E3" s="61"/>
      <c r="F3" s="61" t="s">
        <v>82</v>
      </c>
    </row>
    <row r="4" spans="1:15" ht="69" customHeight="1" x14ac:dyDescent="0.25">
      <c r="A4" s="98" t="s">
        <v>83</v>
      </c>
      <c r="B4" s="98" t="s">
        <v>199</v>
      </c>
      <c r="C4" s="98" t="s">
        <v>196</v>
      </c>
      <c r="D4" s="98" t="s">
        <v>197</v>
      </c>
      <c r="E4" s="99" t="s">
        <v>200</v>
      </c>
      <c r="F4" s="97" t="s">
        <v>435</v>
      </c>
    </row>
    <row r="5" spans="1:15" s="151" customFormat="1" ht="11.25" x14ac:dyDescent="0.2">
      <c r="A5" s="149">
        <v>1</v>
      </c>
      <c r="B5" s="150">
        <v>3</v>
      </c>
      <c r="C5" s="150">
        <v>4</v>
      </c>
      <c r="D5" s="150">
        <v>5</v>
      </c>
      <c r="E5" s="150">
        <v>6</v>
      </c>
      <c r="F5" s="150">
        <v>7</v>
      </c>
    </row>
    <row r="6" spans="1:15" ht="15.75" x14ac:dyDescent="0.25">
      <c r="A6" s="64" t="s">
        <v>201</v>
      </c>
      <c r="B6" s="65"/>
      <c r="C6" s="65"/>
      <c r="D6" s="65"/>
      <c r="E6" s="66">
        <f>E7+E52+E61+E88+E120+E156+E169+E203+E229+E236</f>
        <v>77115348.209999993</v>
      </c>
      <c r="F6" s="66">
        <f>F7+F52+F61+F88+F120+F156+F169+F203+F229+F236</f>
        <v>14630314.08</v>
      </c>
    </row>
    <row r="7" spans="1:15" ht="15.75" x14ac:dyDescent="0.25">
      <c r="A7" s="67" t="s">
        <v>203</v>
      </c>
      <c r="B7" s="68" t="s">
        <v>204</v>
      </c>
      <c r="C7" s="69"/>
      <c r="D7" s="69"/>
      <c r="E7" s="66">
        <f>E8+E15+E25+E30</f>
        <v>20657167</v>
      </c>
      <c r="F7" s="66">
        <f>F8+F15+F25+F30</f>
        <v>4650414.5500000007</v>
      </c>
    </row>
    <row r="8" spans="1:15" ht="53.25" customHeight="1" x14ac:dyDescent="0.25">
      <c r="A8" s="70" t="s">
        <v>34</v>
      </c>
      <c r="B8" s="69" t="s">
        <v>205</v>
      </c>
      <c r="C8" s="69"/>
      <c r="D8" s="69"/>
      <c r="E8" s="71">
        <f>E9</f>
        <v>315415</v>
      </c>
      <c r="F8" s="71">
        <f>F9</f>
        <v>24607.8</v>
      </c>
    </row>
    <row r="9" spans="1:15" ht="47.25" x14ac:dyDescent="0.25">
      <c r="A9" s="70" t="s">
        <v>206</v>
      </c>
      <c r="B9" s="69" t="s">
        <v>205</v>
      </c>
      <c r="C9" s="72" t="s">
        <v>207</v>
      </c>
      <c r="D9" s="69"/>
      <c r="E9" s="71">
        <f>E10</f>
        <v>315415</v>
      </c>
      <c r="F9" s="71">
        <f>F10</f>
        <v>24607.8</v>
      </c>
    </row>
    <row r="10" spans="1:15" ht="15.75" x14ac:dyDescent="0.25">
      <c r="A10" s="73" t="s">
        <v>35</v>
      </c>
      <c r="B10" s="69" t="s">
        <v>205</v>
      </c>
      <c r="C10" s="72" t="s">
        <v>208</v>
      </c>
      <c r="D10" s="69"/>
      <c r="E10" s="71">
        <f>E13+E11</f>
        <v>315415</v>
      </c>
      <c r="F10" s="71">
        <f>F13+F11</f>
        <v>24607.8</v>
      </c>
    </row>
    <row r="11" spans="1:15" ht="78.75" x14ac:dyDescent="0.25">
      <c r="A11" s="70" t="s">
        <v>209</v>
      </c>
      <c r="B11" s="69" t="s">
        <v>205</v>
      </c>
      <c r="C11" s="72" t="s">
        <v>208</v>
      </c>
      <c r="D11" s="72" t="s">
        <v>210</v>
      </c>
      <c r="E11" s="71">
        <f>E12</f>
        <v>292415</v>
      </c>
      <c r="F11" s="71">
        <f>F12</f>
        <v>24607.8</v>
      </c>
    </row>
    <row r="12" spans="1:15" ht="31.5" x14ac:dyDescent="0.25">
      <c r="A12" s="70" t="s">
        <v>211</v>
      </c>
      <c r="B12" s="69" t="s">
        <v>205</v>
      </c>
      <c r="C12" s="72" t="s">
        <v>208</v>
      </c>
      <c r="D12" s="72" t="s">
        <v>212</v>
      </c>
      <c r="E12" s="71">
        <v>292415</v>
      </c>
      <c r="F12" s="71">
        <v>24607.8</v>
      </c>
    </row>
    <row r="13" spans="1:15" ht="31.5" x14ac:dyDescent="0.25">
      <c r="A13" s="70" t="s">
        <v>213</v>
      </c>
      <c r="B13" s="72" t="s">
        <v>205</v>
      </c>
      <c r="C13" s="72" t="s">
        <v>208</v>
      </c>
      <c r="D13" s="72" t="s">
        <v>214</v>
      </c>
      <c r="E13" s="71">
        <f>E14</f>
        <v>23000</v>
      </c>
      <c r="F13" s="71">
        <f>F14</f>
        <v>0</v>
      </c>
    </row>
    <row r="14" spans="1:15" ht="31.5" x14ac:dyDescent="0.25">
      <c r="A14" s="70" t="s">
        <v>215</v>
      </c>
      <c r="B14" s="72" t="s">
        <v>205</v>
      </c>
      <c r="C14" s="72" t="s">
        <v>208</v>
      </c>
      <c r="D14" s="72" t="s">
        <v>216</v>
      </c>
      <c r="E14" s="71">
        <v>23000</v>
      </c>
      <c r="F14" s="71"/>
    </row>
    <row r="15" spans="1:15" ht="63" x14ac:dyDescent="0.25">
      <c r="A15" s="73" t="s">
        <v>36</v>
      </c>
      <c r="B15" s="69" t="s">
        <v>217</v>
      </c>
      <c r="C15" s="74"/>
      <c r="D15" s="69"/>
      <c r="E15" s="71">
        <f>E16</f>
        <v>15298150</v>
      </c>
      <c r="F15" s="71">
        <f>F16</f>
        <v>3024638.7900000005</v>
      </c>
    </row>
    <row r="16" spans="1:15" ht="47.25" x14ac:dyDescent="0.25">
      <c r="A16" s="70" t="s">
        <v>206</v>
      </c>
      <c r="B16" s="69" t="s">
        <v>217</v>
      </c>
      <c r="C16" s="72" t="s">
        <v>207</v>
      </c>
      <c r="D16" s="69"/>
      <c r="E16" s="71">
        <f>E17+E22</f>
        <v>15298150</v>
      </c>
      <c r="F16" s="71">
        <f>F17+F22</f>
        <v>3024638.7900000005</v>
      </c>
    </row>
    <row r="17" spans="1:8" ht="15.75" x14ac:dyDescent="0.25">
      <c r="A17" s="70" t="s">
        <v>35</v>
      </c>
      <c r="B17" s="72" t="s">
        <v>218</v>
      </c>
      <c r="C17" s="72" t="s">
        <v>219</v>
      </c>
      <c r="D17" s="69"/>
      <c r="E17" s="71">
        <f>E18+E20</f>
        <v>14424860</v>
      </c>
      <c r="F17" s="71">
        <f>F18+F20</f>
        <v>2918724.1100000003</v>
      </c>
    </row>
    <row r="18" spans="1:8" ht="78.75" x14ac:dyDescent="0.25">
      <c r="A18" s="70" t="s">
        <v>209</v>
      </c>
      <c r="B18" s="72" t="s">
        <v>218</v>
      </c>
      <c r="C18" s="72" t="s">
        <v>219</v>
      </c>
      <c r="D18" s="72" t="s">
        <v>210</v>
      </c>
      <c r="E18" s="71">
        <f>E19</f>
        <v>12344360</v>
      </c>
      <c r="F18" s="71">
        <f>F19</f>
        <v>2602145.6800000002</v>
      </c>
    </row>
    <row r="19" spans="1:8" ht="31.5" x14ac:dyDescent="0.25">
      <c r="A19" s="70" t="s">
        <v>211</v>
      </c>
      <c r="B19" s="72" t="s">
        <v>218</v>
      </c>
      <c r="C19" s="72" t="s">
        <v>219</v>
      </c>
      <c r="D19" s="72" t="s">
        <v>212</v>
      </c>
      <c r="E19" s="71">
        <v>12344360</v>
      </c>
      <c r="F19" s="71">
        <v>2602145.6800000002</v>
      </c>
    </row>
    <row r="20" spans="1:8" ht="31.5" x14ac:dyDescent="0.25">
      <c r="A20" s="70" t="s">
        <v>213</v>
      </c>
      <c r="B20" s="72" t="s">
        <v>218</v>
      </c>
      <c r="C20" s="72" t="s">
        <v>219</v>
      </c>
      <c r="D20" s="72" t="s">
        <v>214</v>
      </c>
      <c r="E20" s="71">
        <f>E21</f>
        <v>2080500</v>
      </c>
      <c r="F20" s="71">
        <f>F21</f>
        <v>316578.43</v>
      </c>
    </row>
    <row r="21" spans="1:8" ht="31.5" x14ac:dyDescent="0.25">
      <c r="A21" s="70" t="s">
        <v>215</v>
      </c>
      <c r="B21" s="72" t="s">
        <v>218</v>
      </c>
      <c r="C21" s="72" t="s">
        <v>219</v>
      </c>
      <c r="D21" s="72" t="s">
        <v>216</v>
      </c>
      <c r="E21" s="71">
        <v>2080500</v>
      </c>
      <c r="F21" s="71">
        <v>316578.43</v>
      </c>
    </row>
    <row r="22" spans="1:8" ht="47.25" x14ac:dyDescent="0.25">
      <c r="A22" s="73" t="s">
        <v>73</v>
      </c>
      <c r="B22" s="72" t="s">
        <v>218</v>
      </c>
      <c r="C22" s="72" t="s">
        <v>220</v>
      </c>
      <c r="D22" s="69"/>
      <c r="E22" s="71">
        <f>E23</f>
        <v>873290</v>
      </c>
      <c r="F22" s="71">
        <f>F23</f>
        <v>105914.68</v>
      </c>
    </row>
    <row r="23" spans="1:8" ht="78.75" x14ac:dyDescent="0.25">
      <c r="A23" s="70" t="s">
        <v>209</v>
      </c>
      <c r="B23" s="72" t="s">
        <v>218</v>
      </c>
      <c r="C23" s="72" t="s">
        <v>220</v>
      </c>
      <c r="D23" s="72" t="s">
        <v>210</v>
      </c>
      <c r="E23" s="71">
        <f>E24</f>
        <v>873290</v>
      </c>
      <c r="F23" s="71">
        <f>F24</f>
        <v>105914.68</v>
      </c>
    </row>
    <row r="24" spans="1:8" ht="31.5" x14ac:dyDescent="0.25">
      <c r="A24" s="70" t="s">
        <v>211</v>
      </c>
      <c r="B24" s="72" t="s">
        <v>218</v>
      </c>
      <c r="C24" s="72" t="s">
        <v>220</v>
      </c>
      <c r="D24" s="72" t="s">
        <v>212</v>
      </c>
      <c r="E24" s="71">
        <v>873290</v>
      </c>
      <c r="F24" s="71">
        <v>105914.68</v>
      </c>
    </row>
    <row r="25" spans="1:8" ht="15.75" x14ac:dyDescent="0.25">
      <c r="A25" s="73" t="s">
        <v>37</v>
      </c>
      <c r="B25" s="69" t="s">
        <v>221</v>
      </c>
      <c r="C25" s="69"/>
      <c r="D25" s="69"/>
      <c r="E25" s="71">
        <f t="shared" ref="E25:F28" si="0">E26</f>
        <v>100000</v>
      </c>
      <c r="F25" s="71">
        <f t="shared" si="0"/>
        <v>0</v>
      </c>
    </row>
    <row r="26" spans="1:8" ht="47.25" x14ac:dyDescent="0.25">
      <c r="A26" s="70" t="s">
        <v>222</v>
      </c>
      <c r="B26" s="72" t="s">
        <v>221</v>
      </c>
      <c r="C26" s="72" t="s">
        <v>223</v>
      </c>
      <c r="D26" s="72"/>
      <c r="E26" s="71">
        <f t="shared" si="0"/>
        <v>100000</v>
      </c>
      <c r="F26" s="71">
        <f t="shared" si="0"/>
        <v>0</v>
      </c>
    </row>
    <row r="27" spans="1:8" ht="15" customHeight="1" x14ac:dyDescent="0.25">
      <c r="A27" s="70" t="s">
        <v>224</v>
      </c>
      <c r="B27" s="72" t="s">
        <v>221</v>
      </c>
      <c r="C27" s="72" t="s">
        <v>225</v>
      </c>
      <c r="D27" s="72"/>
      <c r="E27" s="71">
        <f t="shared" si="0"/>
        <v>100000</v>
      </c>
      <c r="F27" s="71">
        <f t="shared" si="0"/>
        <v>0</v>
      </c>
    </row>
    <row r="28" spans="1:8" ht="15.75" x14ac:dyDescent="0.25">
      <c r="A28" s="70" t="s">
        <v>226</v>
      </c>
      <c r="B28" s="72" t="s">
        <v>221</v>
      </c>
      <c r="C28" s="72" t="s">
        <v>225</v>
      </c>
      <c r="D28" s="72" t="s">
        <v>227</v>
      </c>
      <c r="E28" s="71">
        <f t="shared" si="0"/>
        <v>100000</v>
      </c>
      <c r="F28" s="71">
        <f t="shared" si="0"/>
        <v>0</v>
      </c>
    </row>
    <row r="29" spans="1:8" ht="15.75" x14ac:dyDescent="0.25">
      <c r="A29" s="70" t="s">
        <v>228</v>
      </c>
      <c r="B29" s="72" t="s">
        <v>221</v>
      </c>
      <c r="C29" s="72" t="s">
        <v>225</v>
      </c>
      <c r="D29" s="72" t="s">
        <v>3</v>
      </c>
      <c r="E29" s="71">
        <v>100000</v>
      </c>
      <c r="F29" s="71"/>
    </row>
    <row r="30" spans="1:8" ht="15.75" x14ac:dyDescent="0.25">
      <c r="A30" s="73" t="s">
        <v>38</v>
      </c>
      <c r="B30" s="69" t="s">
        <v>229</v>
      </c>
      <c r="C30" s="74"/>
      <c r="D30" s="69"/>
      <c r="E30" s="71">
        <f>E32+E41+E49</f>
        <v>4943602</v>
      </c>
      <c r="F30" s="71">
        <f>F32+F41+F49</f>
        <v>1601167.96</v>
      </c>
    </row>
    <row r="31" spans="1:8" ht="47.25" x14ac:dyDescent="0.25">
      <c r="A31" s="70" t="s">
        <v>206</v>
      </c>
      <c r="B31" s="72" t="s">
        <v>229</v>
      </c>
      <c r="C31" s="72" t="s">
        <v>207</v>
      </c>
      <c r="D31" s="69"/>
      <c r="E31" s="71">
        <f>E32</f>
        <v>768786</v>
      </c>
      <c r="F31" s="71">
        <f>F32</f>
        <v>235300.76</v>
      </c>
      <c r="H31" s="44"/>
    </row>
    <row r="32" spans="1:8" ht="15.75" x14ac:dyDescent="0.25">
      <c r="A32" s="70" t="s">
        <v>40</v>
      </c>
      <c r="B32" s="72" t="s">
        <v>229</v>
      </c>
      <c r="C32" s="72" t="s">
        <v>230</v>
      </c>
      <c r="D32" s="72"/>
      <c r="E32" s="71">
        <f>E35+E37+E33+E39</f>
        <v>768786</v>
      </c>
      <c r="F32" s="71">
        <f>F35+F37+F33+F39</f>
        <v>235300.76</v>
      </c>
    </row>
    <row r="33" spans="1:6" ht="15.75" x14ac:dyDescent="0.25">
      <c r="A33" s="70" t="s">
        <v>231</v>
      </c>
      <c r="B33" s="72" t="s">
        <v>229</v>
      </c>
      <c r="C33" s="72" t="s">
        <v>230</v>
      </c>
      <c r="D33" s="72" t="s">
        <v>210</v>
      </c>
      <c r="E33" s="71">
        <f>E34</f>
        <v>165786</v>
      </c>
      <c r="F33" s="71">
        <f>F34</f>
        <v>41446.559999999998</v>
      </c>
    </row>
    <row r="34" spans="1:6" ht="31.5" x14ac:dyDescent="0.25">
      <c r="A34" s="70" t="s">
        <v>211</v>
      </c>
      <c r="B34" s="72" t="s">
        <v>229</v>
      </c>
      <c r="C34" s="72" t="s">
        <v>230</v>
      </c>
      <c r="D34" s="72" t="s">
        <v>212</v>
      </c>
      <c r="E34" s="71">
        <v>165786</v>
      </c>
      <c r="F34" s="71">
        <v>41446.559999999998</v>
      </c>
    </row>
    <row r="35" spans="1:6" ht="31.5" x14ac:dyDescent="0.25">
      <c r="A35" s="70" t="s">
        <v>213</v>
      </c>
      <c r="B35" s="72" t="s">
        <v>229</v>
      </c>
      <c r="C35" s="72" t="s">
        <v>230</v>
      </c>
      <c r="D35" s="72" t="s">
        <v>214</v>
      </c>
      <c r="E35" s="71">
        <f>E36</f>
        <v>485000</v>
      </c>
      <c r="F35" s="71">
        <f>F36</f>
        <v>150694.20000000001</v>
      </c>
    </row>
    <row r="36" spans="1:6" ht="31.5" x14ac:dyDescent="0.25">
      <c r="A36" s="70" t="s">
        <v>215</v>
      </c>
      <c r="B36" s="72" t="s">
        <v>229</v>
      </c>
      <c r="C36" s="72" t="s">
        <v>230</v>
      </c>
      <c r="D36" s="72" t="s">
        <v>216</v>
      </c>
      <c r="E36" s="71">
        <v>485000</v>
      </c>
      <c r="F36" s="71">
        <v>150694.20000000001</v>
      </c>
    </row>
    <row r="37" spans="1:6" ht="15.75" x14ac:dyDescent="0.25">
      <c r="A37" s="70" t="s">
        <v>232</v>
      </c>
      <c r="B37" s="72" t="s">
        <v>229</v>
      </c>
      <c r="C37" s="72" t="s">
        <v>230</v>
      </c>
      <c r="D37" s="72" t="s">
        <v>233</v>
      </c>
      <c r="E37" s="71">
        <f>E38</f>
        <v>73000</v>
      </c>
      <c r="F37" s="71">
        <f>F38</f>
        <v>3000</v>
      </c>
    </row>
    <row r="38" spans="1:6" ht="15.75" x14ac:dyDescent="0.25">
      <c r="A38" s="70" t="s">
        <v>234</v>
      </c>
      <c r="B38" s="72" t="s">
        <v>229</v>
      </c>
      <c r="C38" s="72" t="s">
        <v>230</v>
      </c>
      <c r="D38" s="72" t="s">
        <v>4</v>
      </c>
      <c r="E38" s="71">
        <v>73000</v>
      </c>
      <c r="F38" s="71">
        <v>3000</v>
      </c>
    </row>
    <row r="39" spans="1:6" ht="15.75" x14ac:dyDescent="0.25">
      <c r="A39" s="70" t="s">
        <v>226</v>
      </c>
      <c r="B39" s="72" t="s">
        <v>229</v>
      </c>
      <c r="C39" s="72" t="s">
        <v>230</v>
      </c>
      <c r="D39" s="72" t="s">
        <v>227</v>
      </c>
      <c r="E39" s="71">
        <f>E40</f>
        <v>45000</v>
      </c>
      <c r="F39" s="71">
        <f>F40</f>
        <v>40160</v>
      </c>
    </row>
    <row r="40" spans="1:6" ht="15.75" x14ac:dyDescent="0.25">
      <c r="A40" s="70" t="s">
        <v>235</v>
      </c>
      <c r="B40" s="72" t="s">
        <v>229</v>
      </c>
      <c r="C40" s="72" t="s">
        <v>230</v>
      </c>
      <c r="D40" s="72" t="s">
        <v>236</v>
      </c>
      <c r="E40" s="71">
        <v>45000</v>
      </c>
      <c r="F40" s="71">
        <v>40160</v>
      </c>
    </row>
    <row r="41" spans="1:6" ht="31.5" x14ac:dyDescent="0.25">
      <c r="A41" s="73" t="s">
        <v>237</v>
      </c>
      <c r="B41" s="69" t="s">
        <v>229</v>
      </c>
      <c r="C41" s="69" t="s">
        <v>238</v>
      </c>
      <c r="D41" s="69"/>
      <c r="E41" s="71">
        <f>E42</f>
        <v>3565480</v>
      </c>
      <c r="F41" s="71">
        <f>F42</f>
        <v>1264311.2</v>
      </c>
    </row>
    <row r="42" spans="1:6" ht="63" x14ac:dyDescent="0.25">
      <c r="A42" s="73" t="s">
        <v>239</v>
      </c>
      <c r="B42" s="69" t="s">
        <v>229</v>
      </c>
      <c r="C42" s="69" t="s">
        <v>240</v>
      </c>
      <c r="D42" s="69"/>
      <c r="E42" s="71">
        <f>E43</f>
        <v>3565480</v>
      </c>
      <c r="F42" s="71">
        <f>F43</f>
        <v>1264311.2</v>
      </c>
    </row>
    <row r="43" spans="1:6" ht="47.25" x14ac:dyDescent="0.25">
      <c r="A43" s="73" t="s">
        <v>39</v>
      </c>
      <c r="B43" s="69" t="s">
        <v>229</v>
      </c>
      <c r="C43" s="69" t="s">
        <v>241</v>
      </c>
      <c r="D43" s="69"/>
      <c r="E43" s="71">
        <f>E44+E47</f>
        <v>3565480</v>
      </c>
      <c r="F43" s="71">
        <f>F44+F47</f>
        <v>1264311.2</v>
      </c>
    </row>
    <row r="44" spans="1:6" ht="78.75" x14ac:dyDescent="0.25">
      <c r="A44" s="70" t="s">
        <v>209</v>
      </c>
      <c r="B44" s="69" t="s">
        <v>229</v>
      </c>
      <c r="C44" s="69" t="s">
        <v>241</v>
      </c>
      <c r="D44" s="69" t="s">
        <v>210</v>
      </c>
      <c r="E44" s="71">
        <f>E46+E45</f>
        <v>3460480</v>
      </c>
      <c r="F44" s="71">
        <f>F46+F45</f>
        <v>1264311.2</v>
      </c>
    </row>
    <row r="45" spans="1:6" ht="15.75" x14ac:dyDescent="0.25">
      <c r="A45" s="70" t="s">
        <v>231</v>
      </c>
      <c r="B45" s="69" t="s">
        <v>229</v>
      </c>
      <c r="C45" s="69" t="s">
        <v>241</v>
      </c>
      <c r="D45" s="69" t="s">
        <v>242</v>
      </c>
      <c r="E45" s="71">
        <v>70000</v>
      </c>
      <c r="F45" s="71"/>
    </row>
    <row r="46" spans="1:6" ht="31.5" x14ac:dyDescent="0.25">
      <c r="A46" s="70" t="s">
        <v>211</v>
      </c>
      <c r="B46" s="69" t="s">
        <v>229</v>
      </c>
      <c r="C46" s="69" t="s">
        <v>241</v>
      </c>
      <c r="D46" s="69" t="s">
        <v>212</v>
      </c>
      <c r="E46" s="71">
        <v>3390480</v>
      </c>
      <c r="F46" s="71">
        <v>1264311.2</v>
      </c>
    </row>
    <row r="47" spans="1:6" ht="31.5" x14ac:dyDescent="0.25">
      <c r="A47" s="70" t="s">
        <v>213</v>
      </c>
      <c r="B47" s="69" t="s">
        <v>229</v>
      </c>
      <c r="C47" s="69" t="s">
        <v>241</v>
      </c>
      <c r="D47" s="69" t="s">
        <v>214</v>
      </c>
      <c r="E47" s="71">
        <f>E48</f>
        <v>105000</v>
      </c>
      <c r="F47" s="71">
        <f>F48</f>
        <v>0</v>
      </c>
    </row>
    <row r="48" spans="1:6" ht="31.5" x14ac:dyDescent="0.25">
      <c r="A48" s="70" t="s">
        <v>215</v>
      </c>
      <c r="B48" s="69" t="s">
        <v>229</v>
      </c>
      <c r="C48" s="69" t="s">
        <v>241</v>
      </c>
      <c r="D48" s="69" t="s">
        <v>216</v>
      </c>
      <c r="E48" s="71">
        <v>105000</v>
      </c>
      <c r="F48" s="71"/>
    </row>
    <row r="49" spans="1:6" ht="47.25" x14ac:dyDescent="0.25">
      <c r="A49" s="15" t="s">
        <v>436</v>
      </c>
      <c r="B49" s="16" t="s">
        <v>229</v>
      </c>
      <c r="C49" s="16" t="s">
        <v>437</v>
      </c>
      <c r="D49" s="16"/>
      <c r="E49" s="19">
        <f>E50</f>
        <v>609336</v>
      </c>
      <c r="F49" s="19">
        <f>F50</f>
        <v>101556</v>
      </c>
    </row>
    <row r="50" spans="1:6" ht="15.75" x14ac:dyDescent="0.25">
      <c r="A50" s="15" t="s">
        <v>231</v>
      </c>
      <c r="B50" s="16" t="s">
        <v>229</v>
      </c>
      <c r="C50" s="16" t="s">
        <v>437</v>
      </c>
      <c r="D50" s="16" t="s">
        <v>210</v>
      </c>
      <c r="E50" s="19">
        <f>E51</f>
        <v>609336</v>
      </c>
      <c r="F50" s="19">
        <f>F51</f>
        <v>101556</v>
      </c>
    </row>
    <row r="51" spans="1:6" ht="31.5" x14ac:dyDescent="0.25">
      <c r="A51" s="15" t="s">
        <v>211</v>
      </c>
      <c r="B51" s="16" t="s">
        <v>229</v>
      </c>
      <c r="C51" s="16" t="s">
        <v>437</v>
      </c>
      <c r="D51" s="16" t="s">
        <v>212</v>
      </c>
      <c r="E51" s="19">
        <v>609336</v>
      </c>
      <c r="F51" s="19">
        <v>101556</v>
      </c>
    </row>
    <row r="52" spans="1:6" ht="15.75" x14ac:dyDescent="0.25">
      <c r="A52" s="67" t="s">
        <v>244</v>
      </c>
      <c r="B52" s="68" t="s">
        <v>245</v>
      </c>
      <c r="C52" s="69"/>
      <c r="D52" s="68"/>
      <c r="E52" s="66">
        <f t="shared" ref="E52:F55" si="1">E53</f>
        <v>902900</v>
      </c>
      <c r="F52" s="66">
        <f t="shared" si="1"/>
        <v>163115.75999999998</v>
      </c>
    </row>
    <row r="53" spans="1:6" ht="15.75" x14ac:dyDescent="0.25">
      <c r="A53" s="73" t="s">
        <v>41</v>
      </c>
      <c r="B53" s="69" t="s">
        <v>246</v>
      </c>
      <c r="C53" s="69"/>
      <c r="D53" s="69"/>
      <c r="E53" s="71">
        <f t="shared" si="1"/>
        <v>902900</v>
      </c>
      <c r="F53" s="71">
        <f t="shared" si="1"/>
        <v>163115.75999999998</v>
      </c>
    </row>
    <row r="54" spans="1:6" ht="31.5" x14ac:dyDescent="0.25">
      <c r="A54" s="75" t="s">
        <v>247</v>
      </c>
      <c r="B54" s="76" t="s">
        <v>5</v>
      </c>
      <c r="C54" s="76" t="s">
        <v>248</v>
      </c>
      <c r="D54" s="69"/>
      <c r="E54" s="71">
        <f t="shared" si="1"/>
        <v>902900</v>
      </c>
      <c r="F54" s="71">
        <f t="shared" si="1"/>
        <v>163115.75999999998</v>
      </c>
    </row>
    <row r="55" spans="1:6" ht="15.75" x14ac:dyDescent="0.25">
      <c r="A55" s="75" t="s">
        <v>249</v>
      </c>
      <c r="B55" s="76" t="s">
        <v>5</v>
      </c>
      <c r="C55" s="76" t="s">
        <v>250</v>
      </c>
      <c r="D55" s="69"/>
      <c r="E55" s="71">
        <f t="shared" si="1"/>
        <v>902900</v>
      </c>
      <c r="F55" s="71">
        <f t="shared" si="1"/>
        <v>163115.75999999998</v>
      </c>
    </row>
    <row r="56" spans="1:6" ht="31.5" x14ac:dyDescent="0.25">
      <c r="A56" s="77" t="s">
        <v>463</v>
      </c>
      <c r="B56" s="76" t="s">
        <v>5</v>
      </c>
      <c r="C56" s="76" t="s">
        <v>252</v>
      </c>
      <c r="D56" s="69"/>
      <c r="E56" s="71">
        <f>E57+E59</f>
        <v>902900</v>
      </c>
      <c r="F56" s="71">
        <f>F57+F59</f>
        <v>163115.75999999998</v>
      </c>
    </row>
    <row r="57" spans="1:6" ht="63" x14ac:dyDescent="0.25">
      <c r="A57" s="73" t="s">
        <v>253</v>
      </c>
      <c r="B57" s="69" t="s">
        <v>246</v>
      </c>
      <c r="C57" s="76" t="s">
        <v>252</v>
      </c>
      <c r="D57" s="69" t="s">
        <v>210</v>
      </c>
      <c r="E57" s="71">
        <f>E58</f>
        <v>812859</v>
      </c>
      <c r="F57" s="71">
        <f>F58</f>
        <v>161395.18</v>
      </c>
    </row>
    <row r="58" spans="1:6" ht="31.5" x14ac:dyDescent="0.25">
      <c r="A58" s="73" t="s">
        <v>464</v>
      </c>
      <c r="B58" s="69" t="s">
        <v>246</v>
      </c>
      <c r="C58" s="76" t="s">
        <v>252</v>
      </c>
      <c r="D58" s="69" t="s">
        <v>212</v>
      </c>
      <c r="E58" s="19">
        <v>812859</v>
      </c>
      <c r="F58" s="71">
        <v>161395.18</v>
      </c>
    </row>
    <row r="59" spans="1:6" ht="31.5" x14ac:dyDescent="0.25">
      <c r="A59" s="73" t="s">
        <v>254</v>
      </c>
      <c r="B59" s="69" t="s">
        <v>246</v>
      </c>
      <c r="C59" s="76" t="s">
        <v>252</v>
      </c>
      <c r="D59" s="69" t="s">
        <v>214</v>
      </c>
      <c r="E59" s="71">
        <f>E60</f>
        <v>90041</v>
      </c>
      <c r="F59" s="71">
        <f>F60</f>
        <v>1720.58</v>
      </c>
    </row>
    <row r="60" spans="1:6" ht="31.5" x14ac:dyDescent="0.25">
      <c r="A60" s="73" t="s">
        <v>255</v>
      </c>
      <c r="B60" s="69" t="s">
        <v>246</v>
      </c>
      <c r="C60" s="76" t="s">
        <v>252</v>
      </c>
      <c r="D60" s="69" t="s">
        <v>216</v>
      </c>
      <c r="E60" s="19">
        <v>90041</v>
      </c>
      <c r="F60" s="71">
        <v>1720.58</v>
      </c>
    </row>
    <row r="61" spans="1:6" ht="31.5" x14ac:dyDescent="0.25">
      <c r="A61" s="67" t="s">
        <v>256</v>
      </c>
      <c r="B61" s="68" t="s">
        <v>257</v>
      </c>
      <c r="C61" s="69"/>
      <c r="D61" s="68"/>
      <c r="E61" s="66">
        <f>E62+E68+E74</f>
        <v>888000</v>
      </c>
      <c r="F61" s="66">
        <f>F62+F68+F74</f>
        <v>24049.439999999999</v>
      </c>
    </row>
    <row r="62" spans="1:6" ht="15.75" x14ac:dyDescent="0.25">
      <c r="A62" s="15" t="s">
        <v>42</v>
      </c>
      <c r="B62" s="16" t="s">
        <v>258</v>
      </c>
      <c r="C62" s="16"/>
      <c r="D62" s="16"/>
      <c r="E62" s="24">
        <f t="shared" ref="E62:F66" si="2">E63</f>
        <v>55000</v>
      </c>
      <c r="F62" s="71">
        <f t="shared" si="2"/>
        <v>0</v>
      </c>
    </row>
    <row r="63" spans="1:6" ht="47.25" x14ac:dyDescent="0.25">
      <c r="A63" s="15" t="s">
        <v>259</v>
      </c>
      <c r="B63" s="16" t="s">
        <v>258</v>
      </c>
      <c r="C63" s="16" t="s">
        <v>260</v>
      </c>
      <c r="D63" s="16"/>
      <c r="E63" s="24">
        <f t="shared" si="2"/>
        <v>55000</v>
      </c>
      <c r="F63" s="71">
        <f t="shared" si="2"/>
        <v>0</v>
      </c>
    </row>
    <row r="64" spans="1:6" ht="16.5" customHeight="1" x14ac:dyDescent="0.25">
      <c r="A64" s="15" t="s">
        <v>261</v>
      </c>
      <c r="B64" s="16" t="s">
        <v>258</v>
      </c>
      <c r="C64" s="16" t="s">
        <v>262</v>
      </c>
      <c r="D64" s="16"/>
      <c r="E64" s="24">
        <f t="shared" si="2"/>
        <v>55000</v>
      </c>
      <c r="F64" s="71">
        <f t="shared" si="2"/>
        <v>0</v>
      </c>
    </row>
    <row r="65" spans="1:6" ht="31.5" x14ac:dyDescent="0.25">
      <c r="A65" s="15" t="s">
        <v>43</v>
      </c>
      <c r="B65" s="16" t="s">
        <v>258</v>
      </c>
      <c r="C65" s="16" t="s">
        <v>263</v>
      </c>
      <c r="D65" s="16" t="s">
        <v>193</v>
      </c>
      <c r="E65" s="24">
        <f t="shared" si="2"/>
        <v>55000</v>
      </c>
      <c r="F65" s="71">
        <f t="shared" si="2"/>
        <v>0</v>
      </c>
    </row>
    <row r="66" spans="1:6" ht="31.5" x14ac:dyDescent="0.25">
      <c r="A66" s="15" t="s">
        <v>213</v>
      </c>
      <c r="B66" s="16" t="s">
        <v>258</v>
      </c>
      <c r="C66" s="16" t="s">
        <v>263</v>
      </c>
      <c r="D66" s="16" t="s">
        <v>214</v>
      </c>
      <c r="E66" s="24">
        <f t="shared" si="2"/>
        <v>55000</v>
      </c>
      <c r="F66" s="71">
        <f t="shared" si="2"/>
        <v>0</v>
      </c>
    </row>
    <row r="67" spans="1:6" ht="31.5" x14ac:dyDescent="0.25">
      <c r="A67" s="15" t="s">
        <v>215</v>
      </c>
      <c r="B67" s="16" t="s">
        <v>258</v>
      </c>
      <c r="C67" s="16" t="s">
        <v>263</v>
      </c>
      <c r="D67" s="16" t="s">
        <v>216</v>
      </c>
      <c r="E67" s="24">
        <v>55000</v>
      </c>
      <c r="F67" s="71"/>
    </row>
    <row r="68" spans="1:6" ht="47.25" x14ac:dyDescent="0.25">
      <c r="A68" s="15" t="s">
        <v>264</v>
      </c>
      <c r="B68" s="16" t="s">
        <v>265</v>
      </c>
      <c r="C68" s="16"/>
      <c r="D68" s="16"/>
      <c r="E68" s="25">
        <f t="shared" ref="E68:F72" si="3">E69</f>
        <v>94000</v>
      </c>
      <c r="F68" s="71">
        <f t="shared" si="3"/>
        <v>0</v>
      </c>
    </row>
    <row r="69" spans="1:6" ht="47.25" x14ac:dyDescent="0.25">
      <c r="A69" s="15" t="s">
        <v>266</v>
      </c>
      <c r="B69" s="16" t="s">
        <v>265</v>
      </c>
      <c r="C69" s="16" t="s">
        <v>260</v>
      </c>
      <c r="D69" s="16"/>
      <c r="E69" s="25">
        <f t="shared" si="3"/>
        <v>94000</v>
      </c>
      <c r="F69" s="71">
        <f t="shared" si="3"/>
        <v>0</v>
      </c>
    </row>
    <row r="70" spans="1:6" ht="75.75" customHeight="1" x14ac:dyDescent="0.25">
      <c r="A70" s="15" t="s">
        <v>267</v>
      </c>
      <c r="B70" s="16" t="s">
        <v>265</v>
      </c>
      <c r="C70" s="16" t="s">
        <v>268</v>
      </c>
      <c r="D70" s="16"/>
      <c r="E70" s="25">
        <f t="shared" si="3"/>
        <v>94000</v>
      </c>
      <c r="F70" s="71">
        <f t="shared" si="3"/>
        <v>0</v>
      </c>
    </row>
    <row r="71" spans="1:6" ht="31.5" x14ac:dyDescent="0.25">
      <c r="A71" s="15" t="s">
        <v>269</v>
      </c>
      <c r="B71" s="16" t="s">
        <v>265</v>
      </c>
      <c r="C71" s="16" t="s">
        <v>270</v>
      </c>
      <c r="D71" s="16"/>
      <c r="E71" s="25">
        <f t="shared" si="3"/>
        <v>94000</v>
      </c>
      <c r="F71" s="71">
        <f t="shared" si="3"/>
        <v>0</v>
      </c>
    </row>
    <row r="72" spans="1:6" ht="31.5" x14ac:dyDescent="0.25">
      <c r="A72" s="15" t="s">
        <v>213</v>
      </c>
      <c r="B72" s="16" t="s">
        <v>265</v>
      </c>
      <c r="C72" s="16" t="s">
        <v>270</v>
      </c>
      <c r="D72" s="16">
        <v>200</v>
      </c>
      <c r="E72" s="25">
        <f t="shared" si="3"/>
        <v>94000</v>
      </c>
      <c r="F72" s="71">
        <f t="shared" si="3"/>
        <v>0</v>
      </c>
    </row>
    <row r="73" spans="1:6" ht="31.5" x14ac:dyDescent="0.25">
      <c r="A73" s="15" t="s">
        <v>215</v>
      </c>
      <c r="B73" s="16" t="s">
        <v>265</v>
      </c>
      <c r="C73" s="16" t="s">
        <v>270</v>
      </c>
      <c r="D73" s="16">
        <v>240</v>
      </c>
      <c r="E73" s="25">
        <v>94000</v>
      </c>
      <c r="F73" s="71"/>
    </row>
    <row r="74" spans="1:6" ht="31.5" x14ac:dyDescent="0.25">
      <c r="A74" s="15" t="s">
        <v>44</v>
      </c>
      <c r="B74" s="16" t="s">
        <v>271</v>
      </c>
      <c r="C74" s="13" t="s">
        <v>193</v>
      </c>
      <c r="D74" s="22" t="s">
        <v>193</v>
      </c>
      <c r="E74" s="26">
        <f t="shared" ref="E74:F79" si="4">E75</f>
        <v>739000</v>
      </c>
      <c r="F74" s="71">
        <f t="shared" si="4"/>
        <v>24049.439999999999</v>
      </c>
    </row>
    <row r="75" spans="1:6" ht="26.25" x14ac:dyDescent="0.25">
      <c r="A75" s="27" t="s">
        <v>272</v>
      </c>
      <c r="B75" s="16" t="s">
        <v>271</v>
      </c>
      <c r="C75" s="13" t="s">
        <v>260</v>
      </c>
      <c r="D75" s="22" t="s">
        <v>193</v>
      </c>
      <c r="E75" s="26">
        <f t="shared" si="4"/>
        <v>739000</v>
      </c>
      <c r="F75" s="71">
        <f t="shared" si="4"/>
        <v>24049.439999999999</v>
      </c>
    </row>
    <row r="76" spans="1:6" ht="15.75" x14ac:dyDescent="0.25">
      <c r="A76" s="27" t="s">
        <v>273</v>
      </c>
      <c r="B76" s="16" t="s">
        <v>271</v>
      </c>
      <c r="C76" s="16" t="s">
        <v>274</v>
      </c>
      <c r="D76" s="22"/>
      <c r="E76" s="26">
        <f t="shared" si="4"/>
        <v>739000</v>
      </c>
      <c r="F76" s="71">
        <f t="shared" si="4"/>
        <v>24049.439999999999</v>
      </c>
    </row>
    <row r="77" spans="1:6" ht="15.75" x14ac:dyDescent="0.25">
      <c r="A77" s="27" t="s">
        <v>275</v>
      </c>
      <c r="B77" s="16" t="s">
        <v>271</v>
      </c>
      <c r="C77" s="16" t="s">
        <v>276</v>
      </c>
      <c r="D77" s="22"/>
      <c r="E77" s="26">
        <f>E78+E81</f>
        <v>739000</v>
      </c>
      <c r="F77" s="71">
        <f>F78+F81</f>
        <v>24049.439999999999</v>
      </c>
    </row>
    <row r="78" spans="1:6" ht="15.75" x14ac:dyDescent="0.25">
      <c r="A78" s="28" t="s">
        <v>277</v>
      </c>
      <c r="B78" s="16" t="s">
        <v>271</v>
      </c>
      <c r="C78" s="16" t="s">
        <v>278</v>
      </c>
      <c r="D78" s="22" t="s">
        <v>193</v>
      </c>
      <c r="E78" s="26">
        <f t="shared" si="4"/>
        <v>412000</v>
      </c>
      <c r="F78" s="71">
        <f t="shared" si="4"/>
        <v>24049.439999999999</v>
      </c>
    </row>
    <row r="79" spans="1:6" ht="31.5" x14ac:dyDescent="0.25">
      <c r="A79" s="15" t="s">
        <v>213</v>
      </c>
      <c r="B79" s="16" t="s">
        <v>271</v>
      </c>
      <c r="C79" s="16" t="s">
        <v>278</v>
      </c>
      <c r="D79" s="22" t="s">
        <v>214</v>
      </c>
      <c r="E79" s="26">
        <f t="shared" si="4"/>
        <v>412000</v>
      </c>
      <c r="F79" s="71">
        <f t="shared" si="4"/>
        <v>24049.439999999999</v>
      </c>
    </row>
    <row r="80" spans="1:6" ht="31.5" x14ac:dyDescent="0.25">
      <c r="A80" s="15" t="s">
        <v>215</v>
      </c>
      <c r="B80" s="16" t="s">
        <v>271</v>
      </c>
      <c r="C80" s="16" t="s">
        <v>278</v>
      </c>
      <c r="D80" s="22" t="s">
        <v>216</v>
      </c>
      <c r="E80" s="26">
        <v>412000</v>
      </c>
      <c r="F80" s="71">
        <v>24049.439999999999</v>
      </c>
    </row>
    <row r="81" spans="1:6" ht="31.5" x14ac:dyDescent="0.25">
      <c r="A81" s="15" t="s">
        <v>45</v>
      </c>
      <c r="B81" s="16" t="s">
        <v>271</v>
      </c>
      <c r="C81" s="16" t="s">
        <v>465</v>
      </c>
      <c r="D81" s="16"/>
      <c r="E81" s="25">
        <f>E82</f>
        <v>327000</v>
      </c>
      <c r="F81" s="71">
        <f>F82</f>
        <v>0</v>
      </c>
    </row>
    <row r="82" spans="1:6" ht="26.25" x14ac:dyDescent="0.25">
      <c r="A82" s="27" t="s">
        <v>272</v>
      </c>
      <c r="B82" s="16" t="s">
        <v>271</v>
      </c>
      <c r="C82" s="13" t="s">
        <v>260</v>
      </c>
      <c r="D82" s="16"/>
      <c r="E82" s="25">
        <f>E86</f>
        <v>327000</v>
      </c>
      <c r="F82" s="25">
        <f>F86</f>
        <v>0</v>
      </c>
    </row>
    <row r="83" spans="1:6" ht="15.75" x14ac:dyDescent="0.25">
      <c r="A83" s="27" t="s">
        <v>273</v>
      </c>
      <c r="B83" s="16" t="s">
        <v>271</v>
      </c>
      <c r="C83" s="16" t="s">
        <v>274</v>
      </c>
      <c r="D83" s="16"/>
      <c r="E83" s="25">
        <f t="shared" ref="E83:F86" si="5">E84</f>
        <v>327000</v>
      </c>
      <c r="F83" s="25">
        <f t="shared" si="5"/>
        <v>0</v>
      </c>
    </row>
    <row r="84" spans="1:6" ht="15.75" x14ac:dyDescent="0.25">
      <c r="A84" s="27" t="s">
        <v>275</v>
      </c>
      <c r="B84" s="16" t="s">
        <v>271</v>
      </c>
      <c r="C84" s="16" t="s">
        <v>276</v>
      </c>
      <c r="D84" s="16"/>
      <c r="E84" s="25">
        <f t="shared" si="5"/>
        <v>327000</v>
      </c>
      <c r="F84" s="25">
        <f t="shared" si="5"/>
        <v>0</v>
      </c>
    </row>
    <row r="85" spans="1:6" ht="25.5" x14ac:dyDescent="0.25">
      <c r="A85" s="78" t="s">
        <v>45</v>
      </c>
      <c r="B85" s="16" t="s">
        <v>271</v>
      </c>
      <c r="C85" s="16" t="s">
        <v>279</v>
      </c>
      <c r="D85" s="16"/>
      <c r="E85" s="25">
        <f t="shared" si="5"/>
        <v>327000</v>
      </c>
      <c r="F85" s="25">
        <f t="shared" si="5"/>
        <v>0</v>
      </c>
    </row>
    <row r="86" spans="1:6" ht="31.5" x14ac:dyDescent="0.25">
      <c r="A86" s="15" t="s">
        <v>213</v>
      </c>
      <c r="B86" s="16" t="s">
        <v>271</v>
      </c>
      <c r="C86" s="16" t="s">
        <v>279</v>
      </c>
      <c r="D86" s="16" t="s">
        <v>214</v>
      </c>
      <c r="E86" s="25">
        <f t="shared" si="5"/>
        <v>327000</v>
      </c>
      <c r="F86" s="25">
        <f t="shared" si="5"/>
        <v>0</v>
      </c>
    </row>
    <row r="87" spans="1:6" ht="31.5" x14ac:dyDescent="0.25">
      <c r="A87" s="15" t="s">
        <v>280</v>
      </c>
      <c r="B87" s="16" t="s">
        <v>271</v>
      </c>
      <c r="C87" s="16" t="s">
        <v>279</v>
      </c>
      <c r="D87" s="16" t="s">
        <v>216</v>
      </c>
      <c r="E87" s="25">
        <v>327000</v>
      </c>
      <c r="F87" s="71"/>
    </row>
    <row r="88" spans="1:6" ht="15.75" x14ac:dyDescent="0.25">
      <c r="A88" s="67" t="s">
        <v>281</v>
      </c>
      <c r="B88" s="68" t="s">
        <v>282</v>
      </c>
      <c r="C88" s="74"/>
      <c r="D88" s="68"/>
      <c r="E88" s="66">
        <f>E107+E89</f>
        <v>5195105</v>
      </c>
      <c r="F88" s="66">
        <f>F107+F89</f>
        <v>1425318.58</v>
      </c>
    </row>
    <row r="89" spans="1:6" ht="15.75" x14ac:dyDescent="0.25">
      <c r="A89" s="73" t="s">
        <v>47</v>
      </c>
      <c r="B89" s="69" t="s">
        <v>283</v>
      </c>
      <c r="C89" s="74"/>
      <c r="D89" s="69"/>
      <c r="E89" s="71">
        <f>E90</f>
        <v>5075105</v>
      </c>
      <c r="F89" s="71">
        <f>F90</f>
        <v>1425318.58</v>
      </c>
    </row>
    <row r="90" spans="1:6" ht="31.5" x14ac:dyDescent="0.25">
      <c r="A90" s="73" t="s">
        <v>284</v>
      </c>
      <c r="B90" s="69" t="s">
        <v>283</v>
      </c>
      <c r="C90" s="72" t="s">
        <v>285</v>
      </c>
      <c r="D90" s="69"/>
      <c r="E90" s="71">
        <f>E91+E102</f>
        <v>5075105</v>
      </c>
      <c r="F90" s="71">
        <f>F91+F102</f>
        <v>1425318.58</v>
      </c>
    </row>
    <row r="91" spans="1:6" ht="31.5" x14ac:dyDescent="0.25">
      <c r="A91" s="70" t="s">
        <v>286</v>
      </c>
      <c r="B91" s="72" t="s">
        <v>283</v>
      </c>
      <c r="C91" s="72" t="s">
        <v>287</v>
      </c>
      <c r="D91" s="69"/>
      <c r="E91" s="71">
        <f>E92+E97</f>
        <v>4508704</v>
      </c>
      <c r="F91" s="71">
        <f>F92+F97</f>
        <v>1425318.58</v>
      </c>
    </row>
    <row r="92" spans="1:6" ht="63" x14ac:dyDescent="0.25">
      <c r="A92" s="73" t="s">
        <v>288</v>
      </c>
      <c r="B92" s="69" t="s">
        <v>283</v>
      </c>
      <c r="C92" s="69" t="s">
        <v>289</v>
      </c>
      <c r="D92" s="69"/>
      <c r="E92" s="71">
        <f>E95</f>
        <v>362260</v>
      </c>
      <c r="F92" s="71">
        <f>F95</f>
        <v>0</v>
      </c>
    </row>
    <row r="93" spans="1:6" ht="31.5" x14ac:dyDescent="0.25">
      <c r="A93" s="73" t="s">
        <v>290</v>
      </c>
      <c r="B93" s="69" t="s">
        <v>283</v>
      </c>
      <c r="C93" s="69" t="s">
        <v>291</v>
      </c>
      <c r="D93" s="69"/>
      <c r="E93" s="71">
        <f t="shared" ref="E93:F95" si="6">E94</f>
        <v>362260</v>
      </c>
      <c r="F93" s="71">
        <f t="shared" si="6"/>
        <v>0</v>
      </c>
    </row>
    <row r="94" spans="1:6" ht="17.25" customHeight="1" x14ac:dyDescent="0.25">
      <c r="A94" s="73" t="s">
        <v>292</v>
      </c>
      <c r="B94" s="69" t="s">
        <v>283</v>
      </c>
      <c r="C94" s="69" t="s">
        <v>293</v>
      </c>
      <c r="D94" s="69"/>
      <c r="E94" s="71">
        <f t="shared" si="6"/>
        <v>362260</v>
      </c>
      <c r="F94" s="71">
        <f t="shared" si="6"/>
        <v>0</v>
      </c>
    </row>
    <row r="95" spans="1:6" ht="31.5" x14ac:dyDescent="0.25">
      <c r="A95" s="79" t="s">
        <v>213</v>
      </c>
      <c r="B95" s="69" t="s">
        <v>283</v>
      </c>
      <c r="C95" s="69" t="s">
        <v>293</v>
      </c>
      <c r="D95" s="69" t="s">
        <v>214</v>
      </c>
      <c r="E95" s="71">
        <f t="shared" si="6"/>
        <v>362260</v>
      </c>
      <c r="F95" s="71">
        <f t="shared" si="6"/>
        <v>0</v>
      </c>
    </row>
    <row r="96" spans="1:6" ht="31.5" x14ac:dyDescent="0.25">
      <c r="A96" s="79" t="s">
        <v>215</v>
      </c>
      <c r="B96" s="69" t="s">
        <v>283</v>
      </c>
      <c r="C96" s="69" t="s">
        <v>293</v>
      </c>
      <c r="D96" s="69" t="s">
        <v>216</v>
      </c>
      <c r="E96" s="71">
        <v>362260</v>
      </c>
      <c r="F96" s="71"/>
    </row>
    <row r="97" spans="1:6" ht="47.25" x14ac:dyDescent="0.25">
      <c r="A97" s="70" t="s">
        <v>294</v>
      </c>
      <c r="B97" s="72" t="s">
        <v>283</v>
      </c>
      <c r="C97" s="69" t="s">
        <v>289</v>
      </c>
      <c r="D97" s="72"/>
      <c r="E97" s="71">
        <f t="shared" ref="E97:F100" si="7">E98</f>
        <v>4146444</v>
      </c>
      <c r="F97" s="71">
        <f t="shared" si="7"/>
        <v>1425318.58</v>
      </c>
    </row>
    <row r="98" spans="1:6" ht="31.5" x14ac:dyDescent="0.25">
      <c r="A98" s="73" t="s">
        <v>295</v>
      </c>
      <c r="B98" s="72" t="s">
        <v>283</v>
      </c>
      <c r="C98" s="69" t="s">
        <v>291</v>
      </c>
      <c r="D98" s="72"/>
      <c r="E98" s="71">
        <f t="shared" si="7"/>
        <v>4146444</v>
      </c>
      <c r="F98" s="71">
        <f t="shared" si="7"/>
        <v>1425318.58</v>
      </c>
    </row>
    <row r="99" spans="1:6" ht="31.5" x14ac:dyDescent="0.25">
      <c r="A99" s="77" t="s">
        <v>296</v>
      </c>
      <c r="B99" s="72" t="s">
        <v>283</v>
      </c>
      <c r="C99" s="69" t="s">
        <v>297</v>
      </c>
      <c r="D99" s="72"/>
      <c r="E99" s="71">
        <f t="shared" si="7"/>
        <v>4146444</v>
      </c>
      <c r="F99" s="71">
        <f t="shared" si="7"/>
        <v>1425318.58</v>
      </c>
    </row>
    <row r="100" spans="1:6" ht="31.5" x14ac:dyDescent="0.25">
      <c r="A100" s="75" t="s">
        <v>213</v>
      </c>
      <c r="B100" s="72" t="s">
        <v>283</v>
      </c>
      <c r="C100" s="69" t="s">
        <v>297</v>
      </c>
      <c r="D100" s="72" t="s">
        <v>214</v>
      </c>
      <c r="E100" s="71">
        <f t="shared" si="7"/>
        <v>4146444</v>
      </c>
      <c r="F100" s="71">
        <f t="shared" si="7"/>
        <v>1425318.58</v>
      </c>
    </row>
    <row r="101" spans="1:6" ht="31.5" x14ac:dyDescent="0.25">
      <c r="A101" s="75" t="s">
        <v>215</v>
      </c>
      <c r="B101" s="72" t="s">
        <v>283</v>
      </c>
      <c r="C101" s="69" t="s">
        <v>297</v>
      </c>
      <c r="D101" s="72" t="s">
        <v>216</v>
      </c>
      <c r="E101" s="71">
        <v>4146444</v>
      </c>
      <c r="F101" s="71">
        <v>1425318.58</v>
      </c>
    </row>
    <row r="102" spans="1:6" ht="31.5" x14ac:dyDescent="0.25">
      <c r="A102" s="73" t="s">
        <v>298</v>
      </c>
      <c r="B102" s="72" t="s">
        <v>283</v>
      </c>
      <c r="C102" s="72" t="s">
        <v>299</v>
      </c>
      <c r="D102" s="69"/>
      <c r="E102" s="71">
        <f t="shared" ref="E102:F105" si="8">E103</f>
        <v>566401</v>
      </c>
      <c r="F102" s="71">
        <f t="shared" si="8"/>
        <v>0</v>
      </c>
    </row>
    <row r="103" spans="1:6" ht="31.5" x14ac:dyDescent="0.25">
      <c r="A103" s="73" t="s">
        <v>300</v>
      </c>
      <c r="B103" s="72" t="s">
        <v>283</v>
      </c>
      <c r="C103" s="72" t="s">
        <v>301</v>
      </c>
      <c r="D103" s="69"/>
      <c r="E103" s="71">
        <f t="shared" si="8"/>
        <v>566401</v>
      </c>
      <c r="F103" s="71">
        <f t="shared" si="8"/>
        <v>0</v>
      </c>
    </row>
    <row r="104" spans="1:6" ht="47.25" x14ac:dyDescent="0.25">
      <c r="A104" s="73" t="s">
        <v>48</v>
      </c>
      <c r="B104" s="72" t="s">
        <v>283</v>
      </c>
      <c r="C104" s="72" t="s">
        <v>302</v>
      </c>
      <c r="D104" s="69"/>
      <c r="E104" s="71">
        <f t="shared" si="8"/>
        <v>566401</v>
      </c>
      <c r="F104" s="71">
        <f t="shared" si="8"/>
        <v>0</v>
      </c>
    </row>
    <row r="105" spans="1:6" ht="31.5" x14ac:dyDescent="0.25">
      <c r="A105" s="75" t="s">
        <v>213</v>
      </c>
      <c r="B105" s="72" t="s">
        <v>283</v>
      </c>
      <c r="C105" s="72" t="s">
        <v>302</v>
      </c>
      <c r="D105" s="69" t="s">
        <v>214</v>
      </c>
      <c r="E105" s="71">
        <f t="shared" si="8"/>
        <v>566401</v>
      </c>
      <c r="F105" s="71">
        <f t="shared" si="8"/>
        <v>0</v>
      </c>
    </row>
    <row r="106" spans="1:6" ht="31.5" x14ac:dyDescent="0.25">
      <c r="A106" s="75" t="s">
        <v>215</v>
      </c>
      <c r="B106" s="72" t="s">
        <v>283</v>
      </c>
      <c r="C106" s="72" t="s">
        <v>302</v>
      </c>
      <c r="D106" s="69" t="s">
        <v>216</v>
      </c>
      <c r="E106" s="71">
        <v>566401</v>
      </c>
      <c r="F106" s="71"/>
    </row>
    <row r="107" spans="1:6" ht="15.75" x14ac:dyDescent="0.25">
      <c r="A107" s="73" t="s">
        <v>49</v>
      </c>
      <c r="B107" s="69" t="s">
        <v>303</v>
      </c>
      <c r="C107" s="69"/>
      <c r="D107" s="69"/>
      <c r="E107" s="71">
        <f>E108+E114</f>
        <v>120000</v>
      </c>
      <c r="F107" s="71">
        <f>F108+F114</f>
        <v>0</v>
      </c>
    </row>
    <row r="108" spans="1:6" ht="31.5" x14ac:dyDescent="0.25">
      <c r="A108" s="70" t="s">
        <v>304</v>
      </c>
      <c r="B108" s="72" t="s">
        <v>303</v>
      </c>
      <c r="C108" s="72" t="s">
        <v>305</v>
      </c>
      <c r="D108" s="72"/>
      <c r="E108" s="71">
        <f t="shared" ref="E108:F112" si="9">E109</f>
        <v>100000</v>
      </c>
      <c r="F108" s="71">
        <f t="shared" si="9"/>
        <v>0</v>
      </c>
    </row>
    <row r="109" spans="1:6" ht="31.5" x14ac:dyDescent="0.25">
      <c r="A109" s="70" t="s">
        <v>306</v>
      </c>
      <c r="B109" s="72" t="s">
        <v>303</v>
      </c>
      <c r="C109" s="72" t="s">
        <v>307</v>
      </c>
      <c r="D109" s="72"/>
      <c r="E109" s="71">
        <f t="shared" si="9"/>
        <v>100000</v>
      </c>
      <c r="F109" s="71">
        <f t="shared" si="9"/>
        <v>0</v>
      </c>
    </row>
    <row r="110" spans="1:6" ht="47.25" x14ac:dyDescent="0.25">
      <c r="A110" s="70" t="s">
        <v>308</v>
      </c>
      <c r="B110" s="72" t="s">
        <v>303</v>
      </c>
      <c r="C110" s="72" t="s">
        <v>309</v>
      </c>
      <c r="D110" s="72"/>
      <c r="E110" s="71">
        <f t="shared" si="9"/>
        <v>100000</v>
      </c>
      <c r="F110" s="71">
        <f t="shared" si="9"/>
        <v>0</v>
      </c>
    </row>
    <row r="111" spans="1:6" ht="31.5" x14ac:dyDescent="0.25">
      <c r="A111" s="77" t="s">
        <v>50</v>
      </c>
      <c r="B111" s="72" t="s">
        <v>303</v>
      </c>
      <c r="C111" s="72" t="s">
        <v>310</v>
      </c>
      <c r="D111" s="72"/>
      <c r="E111" s="71">
        <f t="shared" si="9"/>
        <v>100000</v>
      </c>
      <c r="F111" s="71">
        <f t="shared" si="9"/>
        <v>0</v>
      </c>
    </row>
    <row r="112" spans="1:6" ht="31.5" x14ac:dyDescent="0.25">
      <c r="A112" s="75" t="s">
        <v>213</v>
      </c>
      <c r="B112" s="72" t="s">
        <v>303</v>
      </c>
      <c r="C112" s="72" t="s">
        <v>310</v>
      </c>
      <c r="D112" s="72" t="s">
        <v>214</v>
      </c>
      <c r="E112" s="71">
        <f t="shared" si="9"/>
        <v>100000</v>
      </c>
      <c r="F112" s="71">
        <f t="shared" si="9"/>
        <v>0</v>
      </c>
    </row>
    <row r="113" spans="1:6" ht="31.5" x14ac:dyDescent="0.25">
      <c r="A113" s="75" t="s">
        <v>215</v>
      </c>
      <c r="B113" s="72" t="s">
        <v>303</v>
      </c>
      <c r="C113" s="72" t="s">
        <v>310</v>
      </c>
      <c r="D113" s="72" t="s">
        <v>216</v>
      </c>
      <c r="E113" s="71">
        <v>100000</v>
      </c>
      <c r="F113" s="71"/>
    </row>
    <row r="114" spans="1:6" ht="26.25" x14ac:dyDescent="0.25">
      <c r="A114" s="80" t="s">
        <v>311</v>
      </c>
      <c r="B114" s="72" t="s">
        <v>303</v>
      </c>
      <c r="C114" s="16" t="s">
        <v>466</v>
      </c>
      <c r="D114" s="16"/>
      <c r="E114" s="71">
        <f t="shared" ref="E114:F118" si="10">E115</f>
        <v>20000</v>
      </c>
      <c r="F114" s="71">
        <f t="shared" si="10"/>
        <v>0</v>
      </c>
    </row>
    <row r="115" spans="1:6" ht="17.25" customHeight="1" x14ac:dyDescent="0.25">
      <c r="A115" s="80" t="s">
        <v>313</v>
      </c>
      <c r="B115" s="72" t="s">
        <v>303</v>
      </c>
      <c r="C115" s="16" t="s">
        <v>467</v>
      </c>
      <c r="D115" s="16"/>
      <c r="E115" s="71">
        <f t="shared" si="10"/>
        <v>20000</v>
      </c>
      <c r="F115" s="71">
        <f t="shared" si="10"/>
        <v>0</v>
      </c>
    </row>
    <row r="116" spans="1:6" ht="26.25" x14ac:dyDescent="0.25">
      <c r="A116" s="80" t="s">
        <v>315</v>
      </c>
      <c r="B116" s="72" t="s">
        <v>303</v>
      </c>
      <c r="C116" s="16" t="s">
        <v>468</v>
      </c>
      <c r="D116" s="16"/>
      <c r="E116" s="71">
        <f t="shared" si="10"/>
        <v>20000</v>
      </c>
      <c r="F116" s="71">
        <f t="shared" si="10"/>
        <v>0</v>
      </c>
    </row>
    <row r="117" spans="1:6" ht="26.25" x14ac:dyDescent="0.25">
      <c r="A117" s="80" t="s">
        <v>74</v>
      </c>
      <c r="B117" s="72" t="s">
        <v>303</v>
      </c>
      <c r="C117" s="16" t="s">
        <v>469</v>
      </c>
      <c r="D117" s="16"/>
      <c r="E117" s="71">
        <f t="shared" si="10"/>
        <v>20000</v>
      </c>
      <c r="F117" s="71">
        <f t="shared" si="10"/>
        <v>0</v>
      </c>
    </row>
    <row r="118" spans="1:6" ht="39" x14ac:dyDescent="0.25">
      <c r="A118" s="80" t="s">
        <v>318</v>
      </c>
      <c r="B118" s="72" t="s">
        <v>303</v>
      </c>
      <c r="C118" s="16" t="s">
        <v>469</v>
      </c>
      <c r="D118" s="16" t="s">
        <v>227</v>
      </c>
      <c r="E118" s="71">
        <f t="shared" si="10"/>
        <v>20000</v>
      </c>
      <c r="F118" s="71">
        <f t="shared" si="10"/>
        <v>0</v>
      </c>
    </row>
    <row r="119" spans="1:6" ht="39" x14ac:dyDescent="0.25">
      <c r="A119" s="80" t="s">
        <v>318</v>
      </c>
      <c r="B119" s="72" t="s">
        <v>303</v>
      </c>
      <c r="C119" s="16" t="s">
        <v>469</v>
      </c>
      <c r="D119" s="16" t="s">
        <v>319</v>
      </c>
      <c r="E119" s="71">
        <v>20000</v>
      </c>
      <c r="F119" s="71"/>
    </row>
    <row r="120" spans="1:6" ht="15.75" x14ac:dyDescent="0.25">
      <c r="A120" s="67" t="s">
        <v>320</v>
      </c>
      <c r="B120" s="68" t="s">
        <v>321</v>
      </c>
      <c r="C120" s="69"/>
      <c r="D120" s="68"/>
      <c r="E120" s="66">
        <f>E121+E128+E137</f>
        <v>21164945.25</v>
      </c>
      <c r="F120" s="66">
        <f>F121+F128+F137</f>
        <v>1687308.81</v>
      </c>
    </row>
    <row r="121" spans="1:6" ht="15.75" x14ac:dyDescent="0.25">
      <c r="A121" s="73" t="s">
        <v>51</v>
      </c>
      <c r="B121" s="69" t="s">
        <v>322</v>
      </c>
      <c r="C121" s="69"/>
      <c r="D121" s="69"/>
      <c r="E121" s="71">
        <f>E122</f>
        <v>384000</v>
      </c>
      <c r="F121" s="71">
        <f>F122</f>
        <v>75890.149999999994</v>
      </c>
    </row>
    <row r="122" spans="1:6" ht="47.25" x14ac:dyDescent="0.25">
      <c r="A122" s="73" t="s">
        <v>323</v>
      </c>
      <c r="B122" s="69" t="s">
        <v>322</v>
      </c>
      <c r="C122" s="69" t="s">
        <v>324</v>
      </c>
      <c r="D122" s="69"/>
      <c r="E122" s="71">
        <f>E123</f>
        <v>384000</v>
      </c>
      <c r="F122" s="71">
        <f>F123</f>
        <v>75890.149999999994</v>
      </c>
    </row>
    <row r="123" spans="1:6" ht="31.5" x14ac:dyDescent="0.25">
      <c r="A123" s="73" t="s">
        <v>325</v>
      </c>
      <c r="B123" s="69" t="s">
        <v>322</v>
      </c>
      <c r="C123" s="69" t="s">
        <v>326</v>
      </c>
      <c r="D123" s="69"/>
      <c r="E123" s="71">
        <f>E125</f>
        <v>384000</v>
      </c>
      <c r="F123" s="71">
        <f>F125</f>
        <v>75890.149999999994</v>
      </c>
    </row>
    <row r="124" spans="1:6" ht="31.5" x14ac:dyDescent="0.25">
      <c r="A124" s="73" t="s">
        <v>327</v>
      </c>
      <c r="B124" s="69" t="s">
        <v>322</v>
      </c>
      <c r="C124" s="69" t="s">
        <v>328</v>
      </c>
      <c r="D124" s="69"/>
      <c r="E124" s="71">
        <f t="shared" ref="E124:F126" si="11">E125</f>
        <v>384000</v>
      </c>
      <c r="F124" s="71">
        <f t="shared" si="11"/>
        <v>75890.149999999994</v>
      </c>
    </row>
    <row r="125" spans="1:6" ht="31.5" x14ac:dyDescent="0.25">
      <c r="A125" s="73" t="s">
        <v>52</v>
      </c>
      <c r="B125" s="69" t="s">
        <v>322</v>
      </c>
      <c r="C125" s="69" t="s">
        <v>329</v>
      </c>
      <c r="D125" s="69"/>
      <c r="E125" s="71">
        <f t="shared" si="11"/>
        <v>384000</v>
      </c>
      <c r="F125" s="71">
        <f t="shared" si="11"/>
        <v>75890.149999999994</v>
      </c>
    </row>
    <row r="126" spans="1:6" ht="31.5" x14ac:dyDescent="0.25">
      <c r="A126" s="75" t="s">
        <v>213</v>
      </c>
      <c r="B126" s="69" t="s">
        <v>322</v>
      </c>
      <c r="C126" s="69" t="s">
        <v>329</v>
      </c>
      <c r="D126" s="69" t="s">
        <v>214</v>
      </c>
      <c r="E126" s="71">
        <f t="shared" si="11"/>
        <v>384000</v>
      </c>
      <c r="F126" s="71">
        <f t="shared" si="11"/>
        <v>75890.149999999994</v>
      </c>
    </row>
    <row r="127" spans="1:6" ht="31.5" x14ac:dyDescent="0.25">
      <c r="A127" s="75" t="s">
        <v>215</v>
      </c>
      <c r="B127" s="69" t="s">
        <v>322</v>
      </c>
      <c r="C127" s="69" t="s">
        <v>329</v>
      </c>
      <c r="D127" s="69" t="s">
        <v>216</v>
      </c>
      <c r="E127" s="71">
        <v>384000</v>
      </c>
      <c r="F127" s="71">
        <v>75890.149999999994</v>
      </c>
    </row>
    <row r="128" spans="1:6" ht="15.75" x14ac:dyDescent="0.25">
      <c r="A128" s="73" t="s">
        <v>53</v>
      </c>
      <c r="B128" s="69" t="s">
        <v>330</v>
      </c>
      <c r="C128" s="69"/>
      <c r="D128" s="69"/>
      <c r="E128" s="71">
        <f>E129</f>
        <v>4459745.21</v>
      </c>
      <c r="F128" s="71">
        <f>F129</f>
        <v>0</v>
      </c>
    </row>
    <row r="129" spans="1:6" ht="31.5" customHeight="1" x14ac:dyDescent="0.25">
      <c r="A129" s="73" t="s">
        <v>331</v>
      </c>
      <c r="B129" s="69" t="s">
        <v>330</v>
      </c>
      <c r="C129" s="69" t="s">
        <v>332</v>
      </c>
      <c r="D129" s="69"/>
      <c r="E129" s="71">
        <f>E130</f>
        <v>4459745.21</v>
      </c>
      <c r="F129" s="71">
        <f>F130</f>
        <v>0</v>
      </c>
    </row>
    <row r="130" spans="1:6" ht="31.5" x14ac:dyDescent="0.25">
      <c r="A130" s="73" t="s">
        <v>333</v>
      </c>
      <c r="B130" s="69" t="s">
        <v>330</v>
      </c>
      <c r="C130" s="69" t="s">
        <v>334</v>
      </c>
      <c r="D130" s="69"/>
      <c r="E130" s="71">
        <f>E131+E134</f>
        <v>4459745.21</v>
      </c>
      <c r="F130" s="71">
        <f>F131+F134</f>
        <v>0</v>
      </c>
    </row>
    <row r="131" spans="1:6" ht="47.25" x14ac:dyDescent="0.25">
      <c r="A131" s="73" t="s">
        <v>54</v>
      </c>
      <c r="B131" s="69" t="s">
        <v>330</v>
      </c>
      <c r="C131" s="69" t="s">
        <v>335</v>
      </c>
      <c r="D131" s="69"/>
      <c r="E131" s="71">
        <f>E132</f>
        <v>515058</v>
      </c>
      <c r="F131" s="71">
        <f>F132</f>
        <v>0</v>
      </c>
    </row>
    <row r="132" spans="1:6" ht="31.5" x14ac:dyDescent="0.25">
      <c r="A132" s="75" t="s">
        <v>213</v>
      </c>
      <c r="B132" s="69" t="s">
        <v>330</v>
      </c>
      <c r="C132" s="69" t="s">
        <v>335</v>
      </c>
      <c r="D132" s="69" t="s">
        <v>214</v>
      </c>
      <c r="E132" s="71">
        <f>E133</f>
        <v>515058</v>
      </c>
      <c r="F132" s="71">
        <f>F133</f>
        <v>0</v>
      </c>
    </row>
    <row r="133" spans="1:6" ht="31.5" x14ac:dyDescent="0.25">
      <c r="A133" s="75" t="s">
        <v>215</v>
      </c>
      <c r="B133" s="69" t="s">
        <v>330</v>
      </c>
      <c r="C133" s="69" t="s">
        <v>335</v>
      </c>
      <c r="D133" s="69" t="s">
        <v>216</v>
      </c>
      <c r="E133" s="71">
        <v>515058</v>
      </c>
      <c r="F133" s="71"/>
    </row>
    <row r="134" spans="1:6" ht="94.5" x14ac:dyDescent="0.25">
      <c r="A134" s="21" t="s">
        <v>439</v>
      </c>
      <c r="B134" s="16" t="s">
        <v>330</v>
      </c>
      <c r="C134" s="16" t="s">
        <v>438</v>
      </c>
      <c r="D134" s="16"/>
      <c r="E134" s="19">
        <f>E135</f>
        <v>3944687.21</v>
      </c>
      <c r="F134" s="19">
        <f>F135</f>
        <v>0</v>
      </c>
    </row>
    <row r="135" spans="1:6" ht="31.5" x14ac:dyDescent="0.25">
      <c r="A135" s="21" t="s">
        <v>213</v>
      </c>
      <c r="B135" s="16" t="s">
        <v>330</v>
      </c>
      <c r="C135" s="16" t="s">
        <v>438</v>
      </c>
      <c r="D135" s="16" t="s">
        <v>214</v>
      </c>
      <c r="E135" s="19">
        <f>E136</f>
        <v>3944687.21</v>
      </c>
      <c r="F135" s="19">
        <f>F136</f>
        <v>0</v>
      </c>
    </row>
    <row r="136" spans="1:6" ht="31.5" x14ac:dyDescent="0.25">
      <c r="A136" s="21" t="s">
        <v>215</v>
      </c>
      <c r="B136" s="16" t="s">
        <v>330</v>
      </c>
      <c r="C136" s="16" t="s">
        <v>438</v>
      </c>
      <c r="D136" s="16" t="s">
        <v>216</v>
      </c>
      <c r="E136" s="19">
        <v>3944687.21</v>
      </c>
      <c r="F136" s="19"/>
    </row>
    <row r="137" spans="1:6" ht="15.75" x14ac:dyDescent="0.25">
      <c r="A137" s="73" t="s">
        <v>55</v>
      </c>
      <c r="B137" s="69" t="s">
        <v>337</v>
      </c>
      <c r="C137" s="74"/>
      <c r="D137" s="69"/>
      <c r="E137" s="71">
        <f>E143+E149+E138+E146</f>
        <v>16321200.040000001</v>
      </c>
      <c r="F137" s="71">
        <f>F143+F149+F138+F146</f>
        <v>1611418.6600000001</v>
      </c>
    </row>
    <row r="138" spans="1:6" ht="47.25" x14ac:dyDescent="0.25">
      <c r="A138" s="15" t="s">
        <v>331</v>
      </c>
      <c r="B138" s="16" t="s">
        <v>337</v>
      </c>
      <c r="C138" s="16" t="s">
        <v>332</v>
      </c>
      <c r="D138" s="16"/>
      <c r="E138" s="19">
        <f t="shared" ref="E138:F141" si="12">E139</f>
        <v>1100000</v>
      </c>
      <c r="F138" s="71">
        <f t="shared" si="12"/>
        <v>0</v>
      </c>
    </row>
    <row r="139" spans="1:6" ht="31.5" x14ac:dyDescent="0.25">
      <c r="A139" s="15" t="s">
        <v>333</v>
      </c>
      <c r="B139" s="16" t="s">
        <v>337</v>
      </c>
      <c r="C139" s="16" t="s">
        <v>334</v>
      </c>
      <c r="D139" s="16"/>
      <c r="E139" s="19">
        <f t="shared" si="12"/>
        <v>1100000</v>
      </c>
      <c r="F139" s="71">
        <f t="shared" si="12"/>
        <v>0</v>
      </c>
    </row>
    <row r="140" spans="1:6" ht="47.25" x14ac:dyDescent="0.25">
      <c r="A140" s="15" t="s">
        <v>54</v>
      </c>
      <c r="B140" s="16" t="s">
        <v>337</v>
      </c>
      <c r="C140" s="16" t="s">
        <v>335</v>
      </c>
      <c r="D140" s="16"/>
      <c r="E140" s="19">
        <f t="shared" si="12"/>
        <v>1100000</v>
      </c>
      <c r="F140" s="71">
        <f t="shared" si="12"/>
        <v>0</v>
      </c>
    </row>
    <row r="141" spans="1:6" ht="31.5" x14ac:dyDescent="0.25">
      <c r="A141" s="21" t="s">
        <v>213</v>
      </c>
      <c r="B141" s="16" t="s">
        <v>337</v>
      </c>
      <c r="C141" s="16" t="s">
        <v>335</v>
      </c>
      <c r="D141" s="16" t="s">
        <v>214</v>
      </c>
      <c r="E141" s="19">
        <f t="shared" si="12"/>
        <v>1100000</v>
      </c>
      <c r="F141" s="71">
        <f t="shared" si="12"/>
        <v>0</v>
      </c>
    </row>
    <row r="142" spans="1:6" ht="31.5" x14ac:dyDescent="0.25">
      <c r="A142" s="21" t="s">
        <v>215</v>
      </c>
      <c r="B142" s="16" t="s">
        <v>337</v>
      </c>
      <c r="C142" s="16" t="s">
        <v>335</v>
      </c>
      <c r="D142" s="16" t="s">
        <v>216</v>
      </c>
      <c r="E142" s="19">
        <v>1100000</v>
      </c>
      <c r="F142" s="71"/>
    </row>
    <row r="143" spans="1:6" ht="31.5" x14ac:dyDescent="0.25">
      <c r="A143" s="70" t="s">
        <v>56</v>
      </c>
      <c r="B143" s="72" t="s">
        <v>337</v>
      </c>
      <c r="C143" s="72" t="s">
        <v>338</v>
      </c>
      <c r="D143" s="72"/>
      <c r="E143" s="81">
        <f>E144</f>
        <v>6402762.5199999996</v>
      </c>
      <c r="F143" s="71">
        <f>F144</f>
        <v>0</v>
      </c>
    </row>
    <row r="144" spans="1:6" ht="31.5" x14ac:dyDescent="0.25">
      <c r="A144" s="75" t="s">
        <v>213</v>
      </c>
      <c r="B144" s="72" t="s">
        <v>337</v>
      </c>
      <c r="C144" s="72" t="s">
        <v>338</v>
      </c>
      <c r="D144" s="72" t="s">
        <v>214</v>
      </c>
      <c r="E144" s="81">
        <f>E145</f>
        <v>6402762.5199999996</v>
      </c>
      <c r="F144" s="71">
        <f>F145</f>
        <v>0</v>
      </c>
    </row>
    <row r="145" spans="1:6" ht="31.5" x14ac:dyDescent="0.25">
      <c r="A145" s="75" t="s">
        <v>215</v>
      </c>
      <c r="B145" s="72" t="s">
        <v>337</v>
      </c>
      <c r="C145" s="72" t="s">
        <v>338</v>
      </c>
      <c r="D145" s="72" t="s">
        <v>216</v>
      </c>
      <c r="E145" s="81">
        <v>6402762.5199999996</v>
      </c>
      <c r="F145" s="71"/>
    </row>
    <row r="146" spans="1:6" ht="47.25" x14ac:dyDescent="0.25">
      <c r="A146" s="21" t="s">
        <v>59</v>
      </c>
      <c r="B146" s="16" t="s">
        <v>337</v>
      </c>
      <c r="C146" s="16" t="s">
        <v>339</v>
      </c>
      <c r="D146" s="16"/>
      <c r="E146" s="19">
        <f>E147</f>
        <v>300000</v>
      </c>
      <c r="F146" s="71">
        <f>F147</f>
        <v>0</v>
      </c>
    </row>
    <row r="147" spans="1:6" ht="31.5" x14ac:dyDescent="0.25">
      <c r="A147" s="21" t="s">
        <v>213</v>
      </c>
      <c r="B147" s="16" t="s">
        <v>337</v>
      </c>
      <c r="C147" s="16" t="s">
        <v>339</v>
      </c>
      <c r="D147" s="16" t="s">
        <v>214</v>
      </c>
      <c r="E147" s="19">
        <f>E148</f>
        <v>300000</v>
      </c>
      <c r="F147" s="71">
        <f>F148</f>
        <v>0</v>
      </c>
    </row>
    <row r="148" spans="1:6" ht="31.5" x14ac:dyDescent="0.25">
      <c r="A148" s="21" t="s">
        <v>215</v>
      </c>
      <c r="B148" s="16" t="s">
        <v>337</v>
      </c>
      <c r="C148" s="16" t="s">
        <v>339</v>
      </c>
      <c r="D148" s="16" t="s">
        <v>216</v>
      </c>
      <c r="E148" s="19">
        <v>300000</v>
      </c>
      <c r="F148" s="71"/>
    </row>
    <row r="149" spans="1:6" ht="31.5" x14ac:dyDescent="0.25">
      <c r="A149" s="70" t="s">
        <v>340</v>
      </c>
      <c r="B149" s="69" t="s">
        <v>337</v>
      </c>
      <c r="C149" s="69" t="s">
        <v>341</v>
      </c>
      <c r="D149" s="68"/>
      <c r="E149" s="71">
        <f>E150</f>
        <v>8518437.5200000014</v>
      </c>
      <c r="F149" s="71">
        <f>F150</f>
        <v>1611418.6600000001</v>
      </c>
    </row>
    <row r="150" spans="1:6" ht="31.5" x14ac:dyDescent="0.25">
      <c r="A150" s="70" t="s">
        <v>470</v>
      </c>
      <c r="B150" s="69" t="s">
        <v>337</v>
      </c>
      <c r="C150" s="69" t="s">
        <v>343</v>
      </c>
      <c r="D150" s="68"/>
      <c r="E150" s="71">
        <f>E151</f>
        <v>8518437.5200000014</v>
      </c>
      <c r="F150" s="71">
        <f>F151</f>
        <v>1611418.6600000001</v>
      </c>
    </row>
    <row r="151" spans="1:6" ht="15.75" x14ac:dyDescent="0.25">
      <c r="A151" s="77" t="s">
        <v>344</v>
      </c>
      <c r="B151" s="69" t="s">
        <v>337</v>
      </c>
      <c r="C151" s="69" t="s">
        <v>345</v>
      </c>
      <c r="D151" s="68"/>
      <c r="E151" s="71">
        <f>E152+E154</f>
        <v>8518437.5200000014</v>
      </c>
      <c r="F151" s="71">
        <f>F152+F154</f>
        <v>1611418.6600000001</v>
      </c>
    </row>
    <row r="152" spans="1:6" ht="31.5" x14ac:dyDescent="0.25">
      <c r="A152" s="75" t="s">
        <v>213</v>
      </c>
      <c r="B152" s="69" t="s">
        <v>337</v>
      </c>
      <c r="C152" s="69" t="s">
        <v>345</v>
      </c>
      <c r="D152" s="69" t="s">
        <v>214</v>
      </c>
      <c r="E152" s="71">
        <f>E153</f>
        <v>8518281.2100000009</v>
      </c>
      <c r="F152" s="71">
        <f>F153</f>
        <v>1611262.35</v>
      </c>
    </row>
    <row r="153" spans="1:6" ht="31.5" x14ac:dyDescent="0.25">
      <c r="A153" s="75" t="s">
        <v>215</v>
      </c>
      <c r="B153" s="69" t="s">
        <v>337</v>
      </c>
      <c r="C153" s="69" t="s">
        <v>345</v>
      </c>
      <c r="D153" s="69" t="s">
        <v>216</v>
      </c>
      <c r="E153" s="71">
        <v>8518281.2100000009</v>
      </c>
      <c r="F153" s="71">
        <v>1611262.35</v>
      </c>
    </row>
    <row r="154" spans="1:6" ht="15.75" x14ac:dyDescent="0.25">
      <c r="A154" s="45" t="s">
        <v>440</v>
      </c>
      <c r="B154" s="16" t="s">
        <v>337</v>
      </c>
      <c r="C154" s="16" t="s">
        <v>345</v>
      </c>
      <c r="D154" s="16" t="s">
        <v>227</v>
      </c>
      <c r="E154" s="19">
        <f>E155</f>
        <v>156.31</v>
      </c>
      <c r="F154" s="19">
        <f>F155</f>
        <v>156.31</v>
      </c>
    </row>
    <row r="155" spans="1:6" ht="15.75" x14ac:dyDescent="0.25">
      <c r="A155" s="45" t="s">
        <v>235</v>
      </c>
      <c r="B155" s="16" t="s">
        <v>337</v>
      </c>
      <c r="C155" s="16" t="s">
        <v>345</v>
      </c>
      <c r="D155" s="16" t="s">
        <v>236</v>
      </c>
      <c r="E155" s="19">
        <v>156.31</v>
      </c>
      <c r="F155" s="19">
        <v>156.31</v>
      </c>
    </row>
    <row r="156" spans="1:6" ht="15.75" x14ac:dyDescent="0.25">
      <c r="A156" s="67" t="s">
        <v>346</v>
      </c>
      <c r="B156" s="68" t="s">
        <v>347</v>
      </c>
      <c r="C156" s="68"/>
      <c r="D156" s="68"/>
      <c r="E156" s="66">
        <f>E157+E163</f>
        <v>100000</v>
      </c>
      <c r="F156" s="71">
        <f>F157+F163</f>
        <v>4050</v>
      </c>
    </row>
    <row r="157" spans="1:6" ht="31.5" x14ac:dyDescent="0.25">
      <c r="A157" s="75" t="s">
        <v>57</v>
      </c>
      <c r="B157" s="69" t="s">
        <v>348</v>
      </c>
      <c r="C157" s="69"/>
      <c r="D157" s="69"/>
      <c r="E157" s="71">
        <f t="shared" ref="E157:F161" si="13">E158</f>
        <v>50000</v>
      </c>
      <c r="F157" s="71">
        <f t="shared" si="13"/>
        <v>4050</v>
      </c>
    </row>
    <row r="158" spans="1:6" ht="31.5" x14ac:dyDescent="0.25">
      <c r="A158" s="75" t="s">
        <v>237</v>
      </c>
      <c r="B158" s="69" t="s">
        <v>348</v>
      </c>
      <c r="C158" s="69" t="s">
        <v>238</v>
      </c>
      <c r="D158" s="69"/>
      <c r="E158" s="71">
        <f t="shared" si="13"/>
        <v>50000</v>
      </c>
      <c r="F158" s="71">
        <f t="shared" si="13"/>
        <v>4050</v>
      </c>
    </row>
    <row r="159" spans="1:6" ht="63" x14ac:dyDescent="0.25">
      <c r="A159" s="75" t="s">
        <v>349</v>
      </c>
      <c r="B159" s="69" t="s">
        <v>348</v>
      </c>
      <c r="C159" s="69" t="s">
        <v>240</v>
      </c>
      <c r="D159" s="69"/>
      <c r="E159" s="71">
        <f t="shared" si="13"/>
        <v>50000</v>
      </c>
      <c r="F159" s="71">
        <f t="shared" si="13"/>
        <v>4050</v>
      </c>
    </row>
    <row r="160" spans="1:6" ht="47.25" x14ac:dyDescent="0.25">
      <c r="A160" s="75" t="s">
        <v>39</v>
      </c>
      <c r="B160" s="69" t="s">
        <v>348</v>
      </c>
      <c r="C160" s="69" t="s">
        <v>241</v>
      </c>
      <c r="D160" s="69"/>
      <c r="E160" s="71">
        <f t="shared" si="13"/>
        <v>50000</v>
      </c>
      <c r="F160" s="71">
        <f t="shared" si="13"/>
        <v>4050</v>
      </c>
    </row>
    <row r="161" spans="1:6" ht="31.5" x14ac:dyDescent="0.25">
      <c r="A161" s="75" t="s">
        <v>213</v>
      </c>
      <c r="B161" s="69" t="s">
        <v>348</v>
      </c>
      <c r="C161" s="69" t="s">
        <v>241</v>
      </c>
      <c r="D161" s="69" t="s">
        <v>214</v>
      </c>
      <c r="E161" s="71">
        <f t="shared" si="13"/>
        <v>50000</v>
      </c>
      <c r="F161" s="71">
        <f t="shared" si="13"/>
        <v>4050</v>
      </c>
    </row>
    <row r="162" spans="1:6" ht="31.5" x14ac:dyDescent="0.25">
      <c r="A162" s="75" t="s">
        <v>215</v>
      </c>
      <c r="B162" s="69" t="s">
        <v>348</v>
      </c>
      <c r="C162" s="69" t="s">
        <v>241</v>
      </c>
      <c r="D162" s="69" t="s">
        <v>216</v>
      </c>
      <c r="E162" s="71">
        <v>50000</v>
      </c>
      <c r="F162" s="71">
        <v>4050</v>
      </c>
    </row>
    <row r="163" spans="1:6" ht="15.75" x14ac:dyDescent="0.25">
      <c r="A163" s="21" t="s">
        <v>350</v>
      </c>
      <c r="B163" s="16" t="s">
        <v>351</v>
      </c>
      <c r="C163" s="16"/>
      <c r="D163" s="16"/>
      <c r="E163" s="30">
        <f t="shared" ref="E163:F167" si="14">E164</f>
        <v>50000</v>
      </c>
      <c r="F163" s="71">
        <f t="shared" si="14"/>
        <v>0</v>
      </c>
    </row>
    <row r="164" spans="1:6" ht="47.25" x14ac:dyDescent="0.25">
      <c r="A164" s="21" t="s">
        <v>352</v>
      </c>
      <c r="B164" s="16" t="s">
        <v>351</v>
      </c>
      <c r="C164" s="16" t="s">
        <v>353</v>
      </c>
      <c r="D164" s="16"/>
      <c r="E164" s="30">
        <f t="shared" si="14"/>
        <v>50000</v>
      </c>
      <c r="F164" s="71">
        <f t="shared" si="14"/>
        <v>0</v>
      </c>
    </row>
    <row r="165" spans="1:6" ht="47.25" x14ac:dyDescent="0.25">
      <c r="A165" s="21" t="s">
        <v>354</v>
      </c>
      <c r="B165" s="16" t="s">
        <v>351</v>
      </c>
      <c r="C165" s="16" t="s">
        <v>355</v>
      </c>
      <c r="D165" s="16"/>
      <c r="E165" s="30">
        <f t="shared" si="14"/>
        <v>50000</v>
      </c>
      <c r="F165" s="71">
        <f t="shared" si="14"/>
        <v>0</v>
      </c>
    </row>
    <row r="166" spans="1:6" ht="15.75" x14ac:dyDescent="0.25">
      <c r="A166" s="21" t="s">
        <v>46</v>
      </c>
      <c r="B166" s="16" t="s">
        <v>351</v>
      </c>
      <c r="C166" s="16" t="s">
        <v>356</v>
      </c>
      <c r="D166" s="16"/>
      <c r="E166" s="30">
        <f t="shared" si="14"/>
        <v>50000</v>
      </c>
      <c r="F166" s="71">
        <f t="shared" si="14"/>
        <v>0</v>
      </c>
    </row>
    <row r="167" spans="1:6" ht="78.75" x14ac:dyDescent="0.25">
      <c r="A167" s="21" t="s">
        <v>209</v>
      </c>
      <c r="B167" s="16" t="s">
        <v>194</v>
      </c>
      <c r="C167" s="16" t="s">
        <v>356</v>
      </c>
      <c r="D167" s="16" t="s">
        <v>210</v>
      </c>
      <c r="E167" s="30">
        <f t="shared" si="14"/>
        <v>50000</v>
      </c>
      <c r="F167" s="71">
        <f t="shared" si="14"/>
        <v>0</v>
      </c>
    </row>
    <row r="168" spans="1:6" ht="31.5" x14ac:dyDescent="0.25">
      <c r="A168" s="21" t="s">
        <v>243</v>
      </c>
      <c r="B168" s="16" t="s">
        <v>194</v>
      </c>
      <c r="C168" s="16" t="s">
        <v>356</v>
      </c>
      <c r="D168" s="16" t="s">
        <v>212</v>
      </c>
      <c r="E168" s="30">
        <v>50000</v>
      </c>
      <c r="F168" s="71"/>
    </row>
    <row r="169" spans="1:6" ht="15.75" x14ac:dyDescent="0.25">
      <c r="A169" s="67" t="s">
        <v>357</v>
      </c>
      <c r="B169" s="68" t="s">
        <v>358</v>
      </c>
      <c r="C169" s="74"/>
      <c r="D169" s="68"/>
      <c r="E169" s="66">
        <f>E170</f>
        <v>19441949</v>
      </c>
      <c r="F169" s="66">
        <f>F170</f>
        <v>4515916.07</v>
      </c>
    </row>
    <row r="170" spans="1:6" ht="15.75" x14ac:dyDescent="0.25">
      <c r="A170" s="73" t="s">
        <v>58</v>
      </c>
      <c r="B170" s="69" t="s">
        <v>359</v>
      </c>
      <c r="C170" s="74"/>
      <c r="D170" s="69"/>
      <c r="E170" s="71">
        <f>E171+E176+E200</f>
        <v>19441949</v>
      </c>
      <c r="F170" s="71">
        <f>F171+F176+F200</f>
        <v>4515916.07</v>
      </c>
    </row>
    <row r="171" spans="1:6" ht="31.5" x14ac:dyDescent="0.25">
      <c r="A171" s="75" t="s">
        <v>360</v>
      </c>
      <c r="B171" s="16" t="s">
        <v>359</v>
      </c>
      <c r="C171" s="16" t="s">
        <v>361</v>
      </c>
      <c r="D171" s="32"/>
      <c r="E171" s="71">
        <f t="shared" ref="E171:F174" si="15">E172</f>
        <v>25000</v>
      </c>
      <c r="F171" s="71">
        <f t="shared" si="15"/>
        <v>0</v>
      </c>
    </row>
    <row r="172" spans="1:6" ht="47.25" x14ac:dyDescent="0.25">
      <c r="A172" s="75" t="s">
        <v>362</v>
      </c>
      <c r="B172" s="16" t="s">
        <v>359</v>
      </c>
      <c r="C172" s="16" t="s">
        <v>363</v>
      </c>
      <c r="D172" s="32"/>
      <c r="E172" s="71">
        <f t="shared" si="15"/>
        <v>25000</v>
      </c>
      <c r="F172" s="71">
        <f t="shared" si="15"/>
        <v>0</v>
      </c>
    </row>
    <row r="173" spans="1:6" ht="31.5" x14ac:dyDescent="0.25">
      <c r="A173" s="75" t="s">
        <v>76</v>
      </c>
      <c r="B173" s="16" t="s">
        <v>359</v>
      </c>
      <c r="C173" s="16" t="s">
        <v>364</v>
      </c>
      <c r="D173" s="69"/>
      <c r="E173" s="71">
        <f t="shared" si="15"/>
        <v>25000</v>
      </c>
      <c r="F173" s="71">
        <f t="shared" si="15"/>
        <v>0</v>
      </c>
    </row>
    <row r="174" spans="1:6" ht="78.75" x14ac:dyDescent="0.25">
      <c r="A174" s="75" t="s">
        <v>209</v>
      </c>
      <c r="B174" s="16" t="s">
        <v>359</v>
      </c>
      <c r="C174" s="16" t="s">
        <v>364</v>
      </c>
      <c r="D174" s="69" t="s">
        <v>210</v>
      </c>
      <c r="E174" s="71">
        <f t="shared" si="15"/>
        <v>25000</v>
      </c>
      <c r="F174" s="71">
        <f t="shared" si="15"/>
        <v>0</v>
      </c>
    </row>
    <row r="175" spans="1:6" ht="15.75" x14ac:dyDescent="0.25">
      <c r="A175" s="75" t="s">
        <v>231</v>
      </c>
      <c r="B175" s="16" t="s">
        <v>359</v>
      </c>
      <c r="C175" s="16" t="s">
        <v>364</v>
      </c>
      <c r="D175" s="69" t="s">
        <v>242</v>
      </c>
      <c r="E175" s="71">
        <v>25000</v>
      </c>
      <c r="F175" s="71"/>
    </row>
    <row r="176" spans="1:6" ht="31.5" x14ac:dyDescent="0.25">
      <c r="A176" s="70" t="s">
        <v>365</v>
      </c>
      <c r="B176" s="69" t="s">
        <v>359</v>
      </c>
      <c r="C176" s="72" t="s">
        <v>366</v>
      </c>
      <c r="D176" s="82"/>
      <c r="E176" s="83">
        <f>E177+E195</f>
        <v>19345021</v>
      </c>
      <c r="F176" s="71">
        <f>F177+F195</f>
        <v>4515916.07</v>
      </c>
    </row>
    <row r="177" spans="1:6" ht="15.75" x14ac:dyDescent="0.25">
      <c r="A177" s="70" t="s">
        <v>367</v>
      </c>
      <c r="B177" s="72" t="s">
        <v>368</v>
      </c>
      <c r="C177" s="72" t="s">
        <v>369</v>
      </c>
      <c r="D177" s="72"/>
      <c r="E177" s="83">
        <f>E182+E190+E178</f>
        <v>18821421</v>
      </c>
      <c r="F177" s="71">
        <f>F182+F190+F178</f>
        <v>4480916.07</v>
      </c>
    </row>
    <row r="178" spans="1:6" ht="31.5" x14ac:dyDescent="0.25">
      <c r="A178" s="15" t="s">
        <v>370</v>
      </c>
      <c r="B178" s="16" t="s">
        <v>6</v>
      </c>
      <c r="C178" s="16" t="s">
        <v>371</v>
      </c>
      <c r="D178" s="16"/>
      <c r="E178" s="19">
        <f t="shared" ref="E178:F180" si="16">E179</f>
        <v>5000000</v>
      </c>
      <c r="F178" s="71">
        <f t="shared" si="16"/>
        <v>724257.1</v>
      </c>
    </row>
    <row r="179" spans="1:6" ht="15.75" x14ac:dyDescent="0.25">
      <c r="A179" s="15" t="s">
        <v>372</v>
      </c>
      <c r="B179" s="16" t="s">
        <v>6</v>
      </c>
      <c r="C179" s="16" t="s">
        <v>373</v>
      </c>
      <c r="D179" s="16"/>
      <c r="E179" s="19">
        <f t="shared" si="16"/>
        <v>5000000</v>
      </c>
      <c r="F179" s="71">
        <f t="shared" si="16"/>
        <v>724257.1</v>
      </c>
    </row>
    <row r="180" spans="1:6" ht="31.5" x14ac:dyDescent="0.25">
      <c r="A180" s="21" t="s">
        <v>213</v>
      </c>
      <c r="B180" s="16" t="s">
        <v>6</v>
      </c>
      <c r="C180" s="16" t="s">
        <v>373</v>
      </c>
      <c r="D180" s="16" t="s">
        <v>214</v>
      </c>
      <c r="E180" s="19">
        <f t="shared" si="16"/>
        <v>5000000</v>
      </c>
      <c r="F180" s="71">
        <f t="shared" si="16"/>
        <v>724257.1</v>
      </c>
    </row>
    <row r="181" spans="1:6" ht="31.5" x14ac:dyDescent="0.25">
      <c r="A181" s="21" t="s">
        <v>215</v>
      </c>
      <c r="B181" s="16" t="s">
        <v>6</v>
      </c>
      <c r="C181" s="16" t="s">
        <v>373</v>
      </c>
      <c r="D181" s="16" t="s">
        <v>216</v>
      </c>
      <c r="E181" s="19">
        <v>5000000</v>
      </c>
      <c r="F181" s="71">
        <v>724257.1</v>
      </c>
    </row>
    <row r="182" spans="1:6" ht="31.5" x14ac:dyDescent="0.25">
      <c r="A182" s="70" t="s">
        <v>374</v>
      </c>
      <c r="B182" s="72" t="s">
        <v>368</v>
      </c>
      <c r="C182" s="72" t="s">
        <v>375</v>
      </c>
      <c r="D182" s="72"/>
      <c r="E182" s="83">
        <f>E183</f>
        <v>13221109</v>
      </c>
      <c r="F182" s="71">
        <f>F183</f>
        <v>3536221.18</v>
      </c>
    </row>
    <row r="183" spans="1:6" ht="31.5" x14ac:dyDescent="0.25">
      <c r="A183" s="70" t="s">
        <v>67</v>
      </c>
      <c r="B183" s="76" t="s">
        <v>359</v>
      </c>
      <c r="C183" s="84" t="s">
        <v>376</v>
      </c>
      <c r="D183" s="76" t="s">
        <v>193</v>
      </c>
      <c r="E183" s="83">
        <f>E184+E186+E188</f>
        <v>13221109</v>
      </c>
      <c r="F183" s="83">
        <f>F184+F186+F188</f>
        <v>3536221.18</v>
      </c>
    </row>
    <row r="184" spans="1:6" ht="78.75" x14ac:dyDescent="0.25">
      <c r="A184" s="75" t="s">
        <v>209</v>
      </c>
      <c r="B184" s="76" t="s">
        <v>359</v>
      </c>
      <c r="C184" s="84" t="s">
        <v>376</v>
      </c>
      <c r="D184" s="76" t="s">
        <v>210</v>
      </c>
      <c r="E184" s="83">
        <f>E185</f>
        <v>11215327</v>
      </c>
      <c r="F184" s="71">
        <f>F185</f>
        <v>2887685.85</v>
      </c>
    </row>
    <row r="185" spans="1:6" ht="15.75" x14ac:dyDescent="0.25">
      <c r="A185" s="75" t="s">
        <v>231</v>
      </c>
      <c r="B185" s="76" t="s">
        <v>359</v>
      </c>
      <c r="C185" s="84" t="s">
        <v>376</v>
      </c>
      <c r="D185" s="76" t="s">
        <v>242</v>
      </c>
      <c r="E185" s="83">
        <v>11215327</v>
      </c>
      <c r="F185" s="71">
        <v>2887685.85</v>
      </c>
    </row>
    <row r="186" spans="1:6" ht="31.5" x14ac:dyDescent="0.25">
      <c r="A186" s="75" t="s">
        <v>213</v>
      </c>
      <c r="B186" s="76" t="s">
        <v>359</v>
      </c>
      <c r="C186" s="84" t="s">
        <v>376</v>
      </c>
      <c r="D186" s="76" t="s">
        <v>214</v>
      </c>
      <c r="E186" s="83">
        <f>E187</f>
        <v>1996282</v>
      </c>
      <c r="F186" s="71">
        <f>F187</f>
        <v>639035.32999999996</v>
      </c>
    </row>
    <row r="187" spans="1:6" ht="31.5" x14ac:dyDescent="0.25">
      <c r="A187" s="75" t="s">
        <v>215</v>
      </c>
      <c r="B187" s="76" t="s">
        <v>359</v>
      </c>
      <c r="C187" s="84" t="s">
        <v>376</v>
      </c>
      <c r="D187" s="76" t="s">
        <v>216</v>
      </c>
      <c r="E187" s="83">
        <v>1996282</v>
      </c>
      <c r="F187" s="71">
        <v>639035.32999999996</v>
      </c>
    </row>
    <row r="188" spans="1:6" ht="15.75" x14ac:dyDescent="0.25">
      <c r="A188" s="45" t="s">
        <v>440</v>
      </c>
      <c r="B188" s="22" t="s">
        <v>359</v>
      </c>
      <c r="C188" s="34" t="s">
        <v>376</v>
      </c>
      <c r="D188" s="22">
        <v>800</v>
      </c>
      <c r="E188" s="19">
        <f>E189</f>
        <v>9500</v>
      </c>
      <c r="F188" s="19">
        <f>F189</f>
        <v>9500</v>
      </c>
    </row>
    <row r="189" spans="1:6" ht="15.75" x14ac:dyDescent="0.25">
      <c r="A189" s="45" t="s">
        <v>235</v>
      </c>
      <c r="B189" s="22" t="s">
        <v>359</v>
      </c>
      <c r="C189" s="34" t="s">
        <v>376</v>
      </c>
      <c r="D189" s="22">
        <v>850</v>
      </c>
      <c r="E189" s="19">
        <v>9500</v>
      </c>
      <c r="F189" s="19">
        <v>9500</v>
      </c>
    </row>
    <row r="190" spans="1:6" ht="47.25" x14ac:dyDescent="0.25">
      <c r="A190" s="75" t="s">
        <v>68</v>
      </c>
      <c r="B190" s="85" t="s">
        <v>359</v>
      </c>
      <c r="C190" s="85" t="s">
        <v>377</v>
      </c>
      <c r="D190" s="76"/>
      <c r="E190" s="83">
        <f>E193+E191</f>
        <v>600312</v>
      </c>
      <c r="F190" s="71">
        <f>F193+F191</f>
        <v>220437.78999999998</v>
      </c>
    </row>
    <row r="191" spans="1:6" ht="78.75" x14ac:dyDescent="0.25">
      <c r="A191" s="75" t="s">
        <v>209</v>
      </c>
      <c r="B191" s="85" t="s">
        <v>359</v>
      </c>
      <c r="C191" s="85" t="s">
        <v>377</v>
      </c>
      <c r="D191" s="76" t="s">
        <v>210</v>
      </c>
      <c r="E191" s="83">
        <f>E192</f>
        <v>255312</v>
      </c>
      <c r="F191" s="71">
        <f>F192</f>
        <v>88906.54</v>
      </c>
    </row>
    <row r="192" spans="1:6" ht="15.75" x14ac:dyDescent="0.25">
      <c r="A192" s="75" t="s">
        <v>231</v>
      </c>
      <c r="B192" s="85" t="s">
        <v>359</v>
      </c>
      <c r="C192" s="85" t="s">
        <v>377</v>
      </c>
      <c r="D192" s="76" t="s">
        <v>242</v>
      </c>
      <c r="E192" s="83">
        <v>255312</v>
      </c>
      <c r="F192" s="71">
        <v>88906.54</v>
      </c>
    </row>
    <row r="193" spans="1:6" ht="31.5" x14ac:dyDescent="0.25">
      <c r="A193" s="75" t="s">
        <v>213</v>
      </c>
      <c r="B193" s="76" t="s">
        <v>359</v>
      </c>
      <c r="C193" s="85" t="s">
        <v>377</v>
      </c>
      <c r="D193" s="76" t="s">
        <v>214</v>
      </c>
      <c r="E193" s="83">
        <f>E194</f>
        <v>345000</v>
      </c>
      <c r="F193" s="71">
        <f>F194</f>
        <v>131531.25</v>
      </c>
    </row>
    <row r="194" spans="1:6" ht="31.5" x14ac:dyDescent="0.25">
      <c r="A194" s="75" t="s">
        <v>215</v>
      </c>
      <c r="B194" s="76" t="s">
        <v>359</v>
      </c>
      <c r="C194" s="85" t="s">
        <v>377</v>
      </c>
      <c r="D194" s="76" t="s">
        <v>216</v>
      </c>
      <c r="E194" s="83">
        <v>345000</v>
      </c>
      <c r="F194" s="71">
        <v>131531.25</v>
      </c>
    </row>
    <row r="195" spans="1:6" ht="31.5" x14ac:dyDescent="0.25">
      <c r="A195" s="86" t="s">
        <v>378</v>
      </c>
      <c r="B195" s="87" t="s">
        <v>6</v>
      </c>
      <c r="C195" s="84" t="s">
        <v>379</v>
      </c>
      <c r="D195" s="76"/>
      <c r="E195" s="83">
        <f t="shared" ref="E195:F198" si="17">E196</f>
        <v>523600</v>
      </c>
      <c r="F195" s="71">
        <f t="shared" si="17"/>
        <v>35000</v>
      </c>
    </row>
    <row r="196" spans="1:6" ht="47.25" x14ac:dyDescent="0.25">
      <c r="A196" s="70" t="s">
        <v>380</v>
      </c>
      <c r="B196" s="87" t="s">
        <v>6</v>
      </c>
      <c r="C196" s="84" t="s">
        <v>381</v>
      </c>
      <c r="D196" s="76"/>
      <c r="E196" s="83">
        <f t="shared" si="17"/>
        <v>523600</v>
      </c>
      <c r="F196" s="71">
        <f t="shared" si="17"/>
        <v>35000</v>
      </c>
    </row>
    <row r="197" spans="1:6" ht="31.5" x14ac:dyDescent="0.25">
      <c r="A197" s="70" t="s">
        <v>69</v>
      </c>
      <c r="B197" s="87" t="s">
        <v>6</v>
      </c>
      <c r="C197" s="84" t="s">
        <v>382</v>
      </c>
      <c r="D197" s="76"/>
      <c r="E197" s="83">
        <f t="shared" si="17"/>
        <v>523600</v>
      </c>
      <c r="F197" s="71">
        <f t="shared" si="17"/>
        <v>35000</v>
      </c>
    </row>
    <row r="198" spans="1:6" ht="31.5" x14ac:dyDescent="0.25">
      <c r="A198" s="75" t="s">
        <v>213</v>
      </c>
      <c r="B198" s="76" t="s">
        <v>359</v>
      </c>
      <c r="C198" s="84" t="s">
        <v>382</v>
      </c>
      <c r="D198" s="76" t="s">
        <v>214</v>
      </c>
      <c r="E198" s="83">
        <f t="shared" si="17"/>
        <v>523600</v>
      </c>
      <c r="F198" s="71">
        <f t="shared" si="17"/>
        <v>35000</v>
      </c>
    </row>
    <row r="199" spans="1:6" ht="31.5" x14ac:dyDescent="0.25">
      <c r="A199" s="75" t="s">
        <v>215</v>
      </c>
      <c r="B199" s="76" t="s">
        <v>359</v>
      </c>
      <c r="C199" s="84" t="s">
        <v>382</v>
      </c>
      <c r="D199" s="76" t="s">
        <v>216</v>
      </c>
      <c r="E199" s="83">
        <v>523600</v>
      </c>
      <c r="F199" s="71">
        <v>35000</v>
      </c>
    </row>
    <row r="200" spans="1:6" ht="31.5" x14ac:dyDescent="0.25">
      <c r="A200" s="21" t="s">
        <v>383</v>
      </c>
      <c r="B200" s="22" t="s">
        <v>359</v>
      </c>
      <c r="C200" s="16" t="s">
        <v>384</v>
      </c>
      <c r="D200" s="22"/>
      <c r="E200" s="19">
        <f>E201</f>
        <v>71928</v>
      </c>
      <c r="F200" s="71">
        <f>F201</f>
        <v>0</v>
      </c>
    </row>
    <row r="201" spans="1:6" ht="31.5" x14ac:dyDescent="0.25">
      <c r="A201" s="21" t="s">
        <v>213</v>
      </c>
      <c r="B201" s="22" t="s">
        <v>359</v>
      </c>
      <c r="C201" s="16" t="s">
        <v>384</v>
      </c>
      <c r="D201" s="22" t="s">
        <v>214</v>
      </c>
      <c r="E201" s="19">
        <f>E202</f>
        <v>71928</v>
      </c>
      <c r="F201" s="71">
        <f>F202</f>
        <v>0</v>
      </c>
    </row>
    <row r="202" spans="1:6" ht="31.5" x14ac:dyDescent="0.25">
      <c r="A202" s="21" t="s">
        <v>215</v>
      </c>
      <c r="B202" s="22" t="s">
        <v>359</v>
      </c>
      <c r="C202" s="16" t="s">
        <v>384</v>
      </c>
      <c r="D202" s="22" t="s">
        <v>216</v>
      </c>
      <c r="E202" s="19">
        <v>71928</v>
      </c>
      <c r="F202" s="71"/>
    </row>
    <row r="203" spans="1:6" ht="15.75" x14ac:dyDescent="0.25">
      <c r="A203" s="67" t="s">
        <v>385</v>
      </c>
      <c r="B203" s="68" t="s">
        <v>386</v>
      </c>
      <c r="C203" s="69"/>
      <c r="D203" s="68"/>
      <c r="E203" s="66">
        <f>E211+E218+E204</f>
        <v>670388.96</v>
      </c>
      <c r="F203" s="66">
        <f>F211+F218+F204</f>
        <v>111781.19</v>
      </c>
    </row>
    <row r="204" spans="1:6" ht="15.75" x14ac:dyDescent="0.25">
      <c r="A204" s="75" t="s">
        <v>60</v>
      </c>
      <c r="B204" s="69" t="s">
        <v>387</v>
      </c>
      <c r="C204" s="69"/>
      <c r="D204" s="69"/>
      <c r="E204" s="71">
        <f t="shared" ref="E204:F209" si="18">E205</f>
        <v>240000</v>
      </c>
      <c r="F204" s="71">
        <f t="shared" si="18"/>
        <v>42531.03</v>
      </c>
    </row>
    <row r="205" spans="1:6" ht="31.5" x14ac:dyDescent="0.25">
      <c r="A205" s="75" t="s">
        <v>388</v>
      </c>
      <c r="B205" s="69" t="s">
        <v>387</v>
      </c>
      <c r="C205" s="69" t="s">
        <v>389</v>
      </c>
      <c r="D205" s="69"/>
      <c r="E205" s="71">
        <f t="shared" si="18"/>
        <v>240000</v>
      </c>
      <c r="F205" s="71">
        <f t="shared" si="18"/>
        <v>42531.03</v>
      </c>
    </row>
    <row r="206" spans="1:6" ht="31.5" x14ac:dyDescent="0.25">
      <c r="A206" s="75" t="s">
        <v>390</v>
      </c>
      <c r="B206" s="69" t="s">
        <v>387</v>
      </c>
      <c r="C206" s="69" t="s">
        <v>391</v>
      </c>
      <c r="D206" s="69"/>
      <c r="E206" s="71">
        <f t="shared" si="18"/>
        <v>240000</v>
      </c>
      <c r="F206" s="71">
        <f t="shared" si="18"/>
        <v>42531.03</v>
      </c>
    </row>
    <row r="207" spans="1:6" ht="47.25" x14ac:dyDescent="0.25">
      <c r="A207" s="75" t="s">
        <v>392</v>
      </c>
      <c r="B207" s="69" t="s">
        <v>387</v>
      </c>
      <c r="C207" s="69" t="s">
        <v>393</v>
      </c>
      <c r="D207" s="69"/>
      <c r="E207" s="71">
        <f t="shared" si="18"/>
        <v>240000</v>
      </c>
      <c r="F207" s="71">
        <f t="shared" si="18"/>
        <v>42531.03</v>
      </c>
    </row>
    <row r="208" spans="1:6" ht="31.5" x14ac:dyDescent="0.25">
      <c r="A208" s="75" t="s">
        <v>61</v>
      </c>
      <c r="B208" s="69" t="s">
        <v>387</v>
      </c>
      <c r="C208" s="69" t="s">
        <v>394</v>
      </c>
      <c r="D208" s="69"/>
      <c r="E208" s="71">
        <f t="shared" si="18"/>
        <v>240000</v>
      </c>
      <c r="F208" s="71">
        <f t="shared" si="18"/>
        <v>42531.03</v>
      </c>
    </row>
    <row r="209" spans="1:6" ht="15.75" x14ac:dyDescent="0.25">
      <c r="A209" s="75" t="s">
        <v>232</v>
      </c>
      <c r="B209" s="69" t="s">
        <v>387</v>
      </c>
      <c r="C209" s="69" t="s">
        <v>394</v>
      </c>
      <c r="D209" s="69" t="s">
        <v>233</v>
      </c>
      <c r="E209" s="71">
        <f t="shared" si="18"/>
        <v>240000</v>
      </c>
      <c r="F209" s="71">
        <f t="shared" si="18"/>
        <v>42531.03</v>
      </c>
    </row>
    <row r="210" spans="1:6" ht="31.5" x14ac:dyDescent="0.25">
      <c r="A210" s="75" t="s">
        <v>395</v>
      </c>
      <c r="B210" s="69" t="s">
        <v>387</v>
      </c>
      <c r="C210" s="69" t="s">
        <v>394</v>
      </c>
      <c r="D210" s="69" t="s">
        <v>2</v>
      </c>
      <c r="E210" s="71">
        <v>240000</v>
      </c>
      <c r="F210" s="71">
        <v>42531.03</v>
      </c>
    </row>
    <row r="211" spans="1:6" ht="15.75" x14ac:dyDescent="0.25">
      <c r="A211" s="73" t="s">
        <v>62</v>
      </c>
      <c r="B211" s="69" t="s">
        <v>396</v>
      </c>
      <c r="C211" s="69"/>
      <c r="D211" s="69"/>
      <c r="E211" s="71">
        <f t="shared" ref="E211:F216" si="19">E212</f>
        <v>110388.96</v>
      </c>
      <c r="F211" s="71">
        <f t="shared" si="19"/>
        <v>27084.16</v>
      </c>
    </row>
    <row r="212" spans="1:6" ht="31.5" x14ac:dyDescent="0.25">
      <c r="A212" s="70" t="s">
        <v>388</v>
      </c>
      <c r="B212" s="69" t="s">
        <v>396</v>
      </c>
      <c r="C212" s="69" t="s">
        <v>389</v>
      </c>
      <c r="D212" s="69"/>
      <c r="E212" s="71">
        <f t="shared" si="19"/>
        <v>110388.96</v>
      </c>
      <c r="F212" s="71">
        <f t="shared" si="19"/>
        <v>27084.16</v>
      </c>
    </row>
    <row r="213" spans="1:6" ht="31.5" x14ac:dyDescent="0.25">
      <c r="A213" s="70" t="s">
        <v>390</v>
      </c>
      <c r="B213" s="69" t="s">
        <v>396</v>
      </c>
      <c r="C213" s="69" t="s">
        <v>391</v>
      </c>
      <c r="D213" s="69"/>
      <c r="E213" s="71">
        <f t="shared" si="19"/>
        <v>110388.96</v>
      </c>
      <c r="F213" s="71">
        <f t="shared" si="19"/>
        <v>27084.16</v>
      </c>
    </row>
    <row r="214" spans="1:6" ht="47.25" x14ac:dyDescent="0.25">
      <c r="A214" s="70" t="s">
        <v>397</v>
      </c>
      <c r="B214" s="69" t="s">
        <v>396</v>
      </c>
      <c r="C214" s="69" t="s">
        <v>398</v>
      </c>
      <c r="D214" s="69"/>
      <c r="E214" s="71">
        <f t="shared" si="19"/>
        <v>110388.96</v>
      </c>
      <c r="F214" s="71">
        <f t="shared" si="19"/>
        <v>27084.16</v>
      </c>
    </row>
    <row r="215" spans="1:6" ht="78.75" x14ac:dyDescent="0.25">
      <c r="A215" s="73" t="s">
        <v>399</v>
      </c>
      <c r="B215" s="69" t="s">
        <v>396</v>
      </c>
      <c r="C215" s="69" t="s">
        <v>400</v>
      </c>
      <c r="D215" s="69"/>
      <c r="E215" s="71">
        <f t="shared" si="19"/>
        <v>110388.96</v>
      </c>
      <c r="F215" s="71">
        <f t="shared" si="19"/>
        <v>27084.16</v>
      </c>
    </row>
    <row r="216" spans="1:6" ht="15.75" x14ac:dyDescent="0.25">
      <c r="A216" s="73" t="s">
        <v>401</v>
      </c>
      <c r="B216" s="69" t="s">
        <v>396</v>
      </c>
      <c r="C216" s="69" t="s">
        <v>400</v>
      </c>
      <c r="D216" s="69" t="s">
        <v>9</v>
      </c>
      <c r="E216" s="71">
        <f t="shared" si="19"/>
        <v>110388.96</v>
      </c>
      <c r="F216" s="71">
        <f t="shared" si="19"/>
        <v>27084.16</v>
      </c>
    </row>
    <row r="217" spans="1:6" ht="15.75" x14ac:dyDescent="0.25">
      <c r="A217" s="73" t="s">
        <v>402</v>
      </c>
      <c r="B217" s="69" t="s">
        <v>396</v>
      </c>
      <c r="C217" s="69" t="s">
        <v>400</v>
      </c>
      <c r="D217" s="69" t="s">
        <v>7</v>
      </c>
      <c r="E217" s="71">
        <v>110388.96</v>
      </c>
      <c r="F217" s="71">
        <v>27084.16</v>
      </c>
    </row>
    <row r="218" spans="1:6" ht="15.75" x14ac:dyDescent="0.25">
      <c r="A218" s="73" t="s">
        <v>63</v>
      </c>
      <c r="B218" s="69" t="s">
        <v>403</v>
      </c>
      <c r="C218" s="69"/>
      <c r="D218" s="69"/>
      <c r="E218" s="71">
        <f>E219</f>
        <v>320000</v>
      </c>
      <c r="F218" s="71">
        <f>F219</f>
        <v>42166</v>
      </c>
    </row>
    <row r="219" spans="1:6" ht="31.5" x14ac:dyDescent="0.25">
      <c r="A219" s="70" t="s">
        <v>404</v>
      </c>
      <c r="B219" s="69" t="s">
        <v>403</v>
      </c>
      <c r="C219" s="88" t="s">
        <v>389</v>
      </c>
      <c r="D219" s="69"/>
      <c r="E219" s="71">
        <f>E222</f>
        <v>320000</v>
      </c>
      <c r="F219" s="71">
        <f>F222</f>
        <v>42166</v>
      </c>
    </row>
    <row r="220" spans="1:6" ht="31.5" x14ac:dyDescent="0.25">
      <c r="A220" s="70" t="s">
        <v>390</v>
      </c>
      <c r="B220" s="69" t="s">
        <v>403</v>
      </c>
      <c r="C220" s="88" t="s">
        <v>391</v>
      </c>
      <c r="D220" s="69"/>
      <c r="E220" s="71">
        <f>E221</f>
        <v>320000</v>
      </c>
      <c r="F220" s="71">
        <f>F221</f>
        <v>42166</v>
      </c>
    </row>
    <row r="221" spans="1:6" ht="31.5" x14ac:dyDescent="0.25">
      <c r="A221" s="70" t="s">
        <v>405</v>
      </c>
      <c r="B221" s="69" t="s">
        <v>403</v>
      </c>
      <c r="C221" s="88" t="s">
        <v>406</v>
      </c>
      <c r="D221" s="69"/>
      <c r="E221" s="71">
        <f>E222</f>
        <v>320000</v>
      </c>
      <c r="F221" s="71">
        <f>F222</f>
        <v>42166</v>
      </c>
    </row>
    <row r="222" spans="1:6" ht="15.75" x14ac:dyDescent="0.25">
      <c r="A222" s="70" t="s">
        <v>64</v>
      </c>
      <c r="B222" s="72" t="s">
        <v>403</v>
      </c>
      <c r="C222" s="72" t="s">
        <v>407</v>
      </c>
      <c r="D222" s="69"/>
      <c r="E222" s="71">
        <f>E225+E227+E223</f>
        <v>320000</v>
      </c>
      <c r="F222" s="71">
        <f>F225+F227+F223</f>
        <v>42166</v>
      </c>
    </row>
    <row r="223" spans="1:6" ht="31.5" x14ac:dyDescent="0.25">
      <c r="A223" s="75" t="s">
        <v>213</v>
      </c>
      <c r="B223" s="72" t="s">
        <v>403</v>
      </c>
      <c r="C223" s="72" t="s">
        <v>407</v>
      </c>
      <c r="D223" s="69" t="s">
        <v>214</v>
      </c>
      <c r="E223" s="71">
        <f>E224</f>
        <v>10000</v>
      </c>
      <c r="F223" s="71">
        <f>F224</f>
        <v>0</v>
      </c>
    </row>
    <row r="224" spans="1:6" ht="31.5" x14ac:dyDescent="0.25">
      <c r="A224" s="75" t="s">
        <v>215</v>
      </c>
      <c r="B224" s="72" t="s">
        <v>403</v>
      </c>
      <c r="C224" s="72" t="s">
        <v>407</v>
      </c>
      <c r="D224" s="69" t="s">
        <v>216</v>
      </c>
      <c r="E224" s="71">
        <v>10000</v>
      </c>
      <c r="F224" s="71"/>
    </row>
    <row r="225" spans="1:6" ht="15.75" x14ac:dyDescent="0.25">
      <c r="A225" s="73" t="s">
        <v>232</v>
      </c>
      <c r="B225" s="69" t="s">
        <v>403</v>
      </c>
      <c r="C225" s="72" t="s">
        <v>407</v>
      </c>
      <c r="D225" s="69" t="s">
        <v>233</v>
      </c>
      <c r="E225" s="71">
        <f>E226</f>
        <v>10000</v>
      </c>
      <c r="F225" s="71">
        <f>F226</f>
        <v>0</v>
      </c>
    </row>
    <row r="226" spans="1:6" ht="31.5" x14ac:dyDescent="0.25">
      <c r="A226" s="89" t="s">
        <v>408</v>
      </c>
      <c r="B226" s="69" t="s">
        <v>403</v>
      </c>
      <c r="C226" s="72" t="s">
        <v>407</v>
      </c>
      <c r="D226" s="69" t="s">
        <v>409</v>
      </c>
      <c r="E226" s="71">
        <v>10000</v>
      </c>
      <c r="F226" s="71"/>
    </row>
    <row r="227" spans="1:6" ht="31.5" x14ac:dyDescent="0.25">
      <c r="A227" s="73" t="s">
        <v>410</v>
      </c>
      <c r="B227" s="69" t="s">
        <v>403</v>
      </c>
      <c r="C227" s="72" t="s">
        <v>407</v>
      </c>
      <c r="D227" s="69" t="s">
        <v>411</v>
      </c>
      <c r="E227" s="71">
        <f>E228</f>
        <v>300000</v>
      </c>
      <c r="F227" s="71">
        <f>F228</f>
        <v>42166</v>
      </c>
    </row>
    <row r="228" spans="1:6" ht="47.25" x14ac:dyDescent="0.25">
      <c r="A228" s="73" t="s">
        <v>412</v>
      </c>
      <c r="B228" s="69" t="s">
        <v>403</v>
      </c>
      <c r="C228" s="72" t="s">
        <v>407</v>
      </c>
      <c r="D228" s="69" t="s">
        <v>413</v>
      </c>
      <c r="E228" s="71">
        <v>300000</v>
      </c>
      <c r="F228" s="71">
        <v>42166</v>
      </c>
    </row>
    <row r="229" spans="1:6" ht="15.75" x14ac:dyDescent="0.25">
      <c r="A229" s="67" t="s">
        <v>414</v>
      </c>
      <c r="B229" s="68" t="s">
        <v>415</v>
      </c>
      <c r="C229" s="74"/>
      <c r="D229" s="68"/>
      <c r="E229" s="90">
        <f t="shared" ref="E229:F234" si="20">E230</f>
        <v>7931181</v>
      </c>
      <c r="F229" s="66">
        <f t="shared" si="20"/>
        <v>1950120.18</v>
      </c>
    </row>
    <row r="230" spans="1:6" ht="15.75" x14ac:dyDescent="0.25">
      <c r="A230" s="73" t="s">
        <v>416</v>
      </c>
      <c r="B230" s="69" t="s">
        <v>417</v>
      </c>
      <c r="C230" s="74"/>
      <c r="D230" s="69"/>
      <c r="E230" s="91">
        <f>E231</f>
        <v>7931181</v>
      </c>
      <c r="F230" s="71">
        <f>F231</f>
        <v>1950120.18</v>
      </c>
    </row>
    <row r="231" spans="1:6" ht="47.25" x14ac:dyDescent="0.25">
      <c r="A231" s="92" t="s">
        <v>418</v>
      </c>
      <c r="B231" s="69" t="s">
        <v>417</v>
      </c>
      <c r="C231" s="69" t="s">
        <v>419</v>
      </c>
      <c r="D231" s="69"/>
      <c r="E231" s="91">
        <f t="shared" si="20"/>
        <v>7931181</v>
      </c>
      <c r="F231" s="71">
        <f t="shared" si="20"/>
        <v>1950120.18</v>
      </c>
    </row>
    <row r="232" spans="1:6" ht="63" x14ac:dyDescent="0.25">
      <c r="A232" s="93" t="s">
        <v>420</v>
      </c>
      <c r="B232" s="69" t="s">
        <v>417</v>
      </c>
      <c r="C232" s="69" t="s">
        <v>421</v>
      </c>
      <c r="D232" s="69"/>
      <c r="E232" s="91">
        <f t="shared" si="20"/>
        <v>7931181</v>
      </c>
      <c r="F232" s="71">
        <f t="shared" si="20"/>
        <v>1950120.18</v>
      </c>
    </row>
    <row r="233" spans="1:6" ht="15.75" x14ac:dyDescent="0.25">
      <c r="A233" s="93" t="s">
        <v>65</v>
      </c>
      <c r="B233" s="72" t="s">
        <v>417</v>
      </c>
      <c r="C233" s="72" t="s">
        <v>422</v>
      </c>
      <c r="D233" s="69"/>
      <c r="E233" s="91">
        <f>E234</f>
        <v>7931181</v>
      </c>
      <c r="F233" s="71">
        <f>F234</f>
        <v>1950120.18</v>
      </c>
    </row>
    <row r="234" spans="1:6" ht="31.5" x14ac:dyDescent="0.25">
      <c r="A234" s="93" t="s">
        <v>410</v>
      </c>
      <c r="B234" s="69" t="s">
        <v>417</v>
      </c>
      <c r="C234" s="72" t="s">
        <v>422</v>
      </c>
      <c r="D234" s="69" t="s">
        <v>411</v>
      </c>
      <c r="E234" s="91">
        <f t="shared" si="20"/>
        <v>7931181</v>
      </c>
      <c r="F234" s="71">
        <f t="shared" si="20"/>
        <v>1950120.18</v>
      </c>
    </row>
    <row r="235" spans="1:6" ht="15.75" x14ac:dyDescent="0.25">
      <c r="A235" s="93" t="s">
        <v>423</v>
      </c>
      <c r="B235" s="69" t="s">
        <v>417</v>
      </c>
      <c r="C235" s="72" t="s">
        <v>422</v>
      </c>
      <c r="D235" s="69" t="s">
        <v>10</v>
      </c>
      <c r="E235" s="91">
        <v>7931181</v>
      </c>
      <c r="F235" s="71">
        <v>1950120.18</v>
      </c>
    </row>
    <row r="236" spans="1:6" ht="15.75" x14ac:dyDescent="0.25">
      <c r="A236" s="67" t="s">
        <v>424</v>
      </c>
      <c r="B236" s="68" t="s">
        <v>425</v>
      </c>
      <c r="C236" s="69"/>
      <c r="D236" s="68"/>
      <c r="E236" s="90">
        <f>E237+E241</f>
        <v>163712</v>
      </c>
      <c r="F236" s="90">
        <f>F237+F241</f>
        <v>98239.5</v>
      </c>
    </row>
    <row r="237" spans="1:6" ht="15.75" x14ac:dyDescent="0.25">
      <c r="A237" s="73" t="s">
        <v>75</v>
      </c>
      <c r="B237" s="69" t="s">
        <v>426</v>
      </c>
      <c r="C237" s="69"/>
      <c r="D237" s="68"/>
      <c r="E237" s="91">
        <f t="shared" ref="E237:F239" si="21">E238</f>
        <v>83712</v>
      </c>
      <c r="F237" s="71">
        <f t="shared" si="21"/>
        <v>83712</v>
      </c>
    </row>
    <row r="238" spans="1:6" ht="63" x14ac:dyDescent="0.25">
      <c r="A238" s="73" t="s">
        <v>427</v>
      </c>
      <c r="B238" s="69" t="s">
        <v>426</v>
      </c>
      <c r="C238" s="69" t="s">
        <v>428</v>
      </c>
      <c r="D238" s="68"/>
      <c r="E238" s="94">
        <f t="shared" si="21"/>
        <v>83712</v>
      </c>
      <c r="F238" s="71">
        <f t="shared" si="21"/>
        <v>83712</v>
      </c>
    </row>
    <row r="239" spans="1:6" ht="15.75" x14ac:dyDescent="0.25">
      <c r="A239" s="73" t="s">
        <v>401</v>
      </c>
      <c r="B239" s="69" t="s">
        <v>426</v>
      </c>
      <c r="C239" s="69" t="s">
        <v>428</v>
      </c>
      <c r="D239" s="69" t="s">
        <v>9</v>
      </c>
      <c r="E239" s="94">
        <f t="shared" si="21"/>
        <v>83712</v>
      </c>
      <c r="F239" s="71">
        <f t="shared" si="21"/>
        <v>83712</v>
      </c>
    </row>
    <row r="240" spans="1:6" ht="15.75" x14ac:dyDescent="0.25">
      <c r="A240" s="73" t="s">
        <v>402</v>
      </c>
      <c r="B240" s="69" t="s">
        <v>426</v>
      </c>
      <c r="C240" s="69" t="s">
        <v>428</v>
      </c>
      <c r="D240" s="69" t="s">
        <v>7</v>
      </c>
      <c r="E240" s="94">
        <v>83712</v>
      </c>
      <c r="F240" s="71">
        <v>83712</v>
      </c>
    </row>
    <row r="241" spans="1:6" ht="15.75" x14ac:dyDescent="0.25">
      <c r="A241" s="73" t="s">
        <v>66</v>
      </c>
      <c r="B241" s="69" t="s">
        <v>429</v>
      </c>
      <c r="C241" s="69"/>
      <c r="D241" s="69"/>
      <c r="E241" s="91">
        <f t="shared" ref="E241:F244" si="22">E242</f>
        <v>80000</v>
      </c>
      <c r="F241" s="71">
        <f t="shared" si="22"/>
        <v>14527.5</v>
      </c>
    </row>
    <row r="242" spans="1:6" ht="12" customHeight="1" x14ac:dyDescent="0.25">
      <c r="A242" s="95" t="s">
        <v>430</v>
      </c>
      <c r="B242" s="72" t="s">
        <v>431</v>
      </c>
      <c r="C242" s="72" t="s">
        <v>432</v>
      </c>
      <c r="D242" s="72"/>
      <c r="E242" s="91">
        <f t="shared" si="22"/>
        <v>80000</v>
      </c>
      <c r="F242" s="71">
        <f t="shared" si="22"/>
        <v>14527.5</v>
      </c>
    </row>
    <row r="243" spans="1:6" ht="15.75" x14ac:dyDescent="0.25">
      <c r="A243" s="95" t="s">
        <v>433</v>
      </c>
      <c r="B243" s="72" t="s">
        <v>429</v>
      </c>
      <c r="C243" s="72" t="s">
        <v>434</v>
      </c>
      <c r="D243" s="72"/>
      <c r="E243" s="91">
        <f t="shared" si="22"/>
        <v>80000</v>
      </c>
      <c r="F243" s="71">
        <f t="shared" si="22"/>
        <v>14527.5</v>
      </c>
    </row>
    <row r="244" spans="1:6" ht="31.5" x14ac:dyDescent="0.25">
      <c r="A244" s="93" t="s">
        <v>213</v>
      </c>
      <c r="B244" s="72" t="s">
        <v>429</v>
      </c>
      <c r="C244" s="72" t="s">
        <v>434</v>
      </c>
      <c r="D244" s="72" t="s">
        <v>214</v>
      </c>
      <c r="E244" s="91">
        <f t="shared" si="22"/>
        <v>80000</v>
      </c>
      <c r="F244" s="71">
        <f t="shared" si="22"/>
        <v>14527.5</v>
      </c>
    </row>
    <row r="245" spans="1:6" ht="31.5" x14ac:dyDescent="0.25">
      <c r="A245" s="93" t="s">
        <v>215</v>
      </c>
      <c r="B245" s="72" t="s">
        <v>429</v>
      </c>
      <c r="C245" s="72" t="s">
        <v>434</v>
      </c>
      <c r="D245" s="72" t="s">
        <v>216</v>
      </c>
      <c r="E245" s="91">
        <v>80000</v>
      </c>
      <c r="F245" s="71">
        <v>14527.5</v>
      </c>
    </row>
  </sheetData>
  <mergeCells count="3">
    <mergeCell ref="A2:F2"/>
    <mergeCell ref="I2:O2"/>
    <mergeCell ref="D1:F1"/>
  </mergeCells>
  <pageMargins left="0.59055118110236227" right="0.39370078740157483" top="0.39370078740157483" bottom="0.39370078740157483" header="0" footer="0"/>
  <pageSetup paperSize="9" scale="75" fitToHeight="0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tabSelected="1" zoomScaleNormal="100" workbookViewId="0">
      <selection activeCell="D89" sqref="D89"/>
    </sheetView>
  </sheetViews>
  <sheetFormatPr defaultRowHeight="12.75" x14ac:dyDescent="0.2"/>
  <cols>
    <col min="1" max="1" width="80.85546875" style="58" customWidth="1"/>
    <col min="2" max="2" width="16.85546875" style="104" customWidth="1"/>
    <col min="3" max="3" width="12.42578125" style="104" customWidth="1"/>
    <col min="4" max="4" width="16.85546875" style="122" customWidth="1"/>
    <col min="5" max="5" width="16.7109375" style="104" customWidth="1"/>
    <col min="6" max="6" width="14.28515625" style="104" customWidth="1"/>
    <col min="7" max="7" width="14.5703125" style="104" customWidth="1"/>
    <col min="8" max="256" width="9.140625" style="104"/>
    <col min="257" max="257" width="80.85546875" style="104" customWidth="1"/>
    <col min="258" max="258" width="16.85546875" style="104" customWidth="1"/>
    <col min="259" max="259" width="12.42578125" style="104" customWidth="1"/>
    <col min="260" max="260" width="16.85546875" style="104" customWidth="1"/>
    <col min="261" max="261" width="14.140625" style="104" bestFit="1" customWidth="1"/>
    <col min="262" max="262" width="14.28515625" style="104" customWidth="1"/>
    <col min="263" max="512" width="9.140625" style="104"/>
    <col min="513" max="513" width="80.85546875" style="104" customWidth="1"/>
    <col min="514" max="514" width="16.85546875" style="104" customWidth="1"/>
    <col min="515" max="515" width="12.42578125" style="104" customWidth="1"/>
    <col min="516" max="516" width="16.85546875" style="104" customWidth="1"/>
    <col min="517" max="517" width="14.140625" style="104" bestFit="1" customWidth="1"/>
    <col min="518" max="518" width="14.28515625" style="104" customWidth="1"/>
    <col min="519" max="768" width="9.140625" style="104"/>
    <col min="769" max="769" width="80.85546875" style="104" customWidth="1"/>
    <col min="770" max="770" width="16.85546875" style="104" customWidth="1"/>
    <col min="771" max="771" width="12.42578125" style="104" customWidth="1"/>
    <col min="772" max="772" width="16.85546875" style="104" customWidth="1"/>
    <col min="773" max="773" width="14.140625" style="104" bestFit="1" customWidth="1"/>
    <col min="774" max="774" width="14.28515625" style="104" customWidth="1"/>
    <col min="775" max="1024" width="9.140625" style="104"/>
    <col min="1025" max="1025" width="80.85546875" style="104" customWidth="1"/>
    <col min="1026" max="1026" width="16.85546875" style="104" customWidth="1"/>
    <col min="1027" max="1027" width="12.42578125" style="104" customWidth="1"/>
    <col min="1028" max="1028" width="16.85546875" style="104" customWidth="1"/>
    <col min="1029" max="1029" width="14.140625" style="104" bestFit="1" customWidth="1"/>
    <col min="1030" max="1030" width="14.28515625" style="104" customWidth="1"/>
    <col min="1031" max="1280" width="9.140625" style="104"/>
    <col min="1281" max="1281" width="80.85546875" style="104" customWidth="1"/>
    <col min="1282" max="1282" width="16.85546875" style="104" customWidth="1"/>
    <col min="1283" max="1283" width="12.42578125" style="104" customWidth="1"/>
    <col min="1284" max="1284" width="16.85546875" style="104" customWidth="1"/>
    <col min="1285" max="1285" width="14.140625" style="104" bestFit="1" customWidth="1"/>
    <col min="1286" max="1286" width="14.28515625" style="104" customWidth="1"/>
    <col min="1287" max="1536" width="9.140625" style="104"/>
    <col min="1537" max="1537" width="80.85546875" style="104" customWidth="1"/>
    <col min="1538" max="1538" width="16.85546875" style="104" customWidth="1"/>
    <col min="1539" max="1539" width="12.42578125" style="104" customWidth="1"/>
    <col min="1540" max="1540" width="16.85546875" style="104" customWidth="1"/>
    <col min="1541" max="1541" width="14.140625" style="104" bestFit="1" customWidth="1"/>
    <col min="1542" max="1542" width="14.28515625" style="104" customWidth="1"/>
    <col min="1543" max="1792" width="9.140625" style="104"/>
    <col min="1793" max="1793" width="80.85546875" style="104" customWidth="1"/>
    <col min="1794" max="1794" width="16.85546875" style="104" customWidth="1"/>
    <col min="1795" max="1795" width="12.42578125" style="104" customWidth="1"/>
    <col min="1796" max="1796" width="16.85546875" style="104" customWidth="1"/>
    <col min="1797" max="1797" width="14.140625" style="104" bestFit="1" customWidth="1"/>
    <col min="1798" max="1798" width="14.28515625" style="104" customWidth="1"/>
    <col min="1799" max="2048" width="9.140625" style="104"/>
    <col min="2049" max="2049" width="80.85546875" style="104" customWidth="1"/>
    <col min="2050" max="2050" width="16.85546875" style="104" customWidth="1"/>
    <col min="2051" max="2051" width="12.42578125" style="104" customWidth="1"/>
    <col min="2052" max="2052" width="16.85546875" style="104" customWidth="1"/>
    <col min="2053" max="2053" width="14.140625" style="104" bestFit="1" customWidth="1"/>
    <col min="2054" max="2054" width="14.28515625" style="104" customWidth="1"/>
    <col min="2055" max="2304" width="9.140625" style="104"/>
    <col min="2305" max="2305" width="80.85546875" style="104" customWidth="1"/>
    <col min="2306" max="2306" width="16.85546875" style="104" customWidth="1"/>
    <col min="2307" max="2307" width="12.42578125" style="104" customWidth="1"/>
    <col min="2308" max="2308" width="16.85546875" style="104" customWidth="1"/>
    <col min="2309" max="2309" width="14.140625" style="104" bestFit="1" customWidth="1"/>
    <col min="2310" max="2310" width="14.28515625" style="104" customWidth="1"/>
    <col min="2311" max="2560" width="9.140625" style="104"/>
    <col min="2561" max="2561" width="80.85546875" style="104" customWidth="1"/>
    <col min="2562" max="2562" width="16.85546875" style="104" customWidth="1"/>
    <col min="2563" max="2563" width="12.42578125" style="104" customWidth="1"/>
    <col min="2564" max="2564" width="16.85546875" style="104" customWidth="1"/>
    <col min="2565" max="2565" width="14.140625" style="104" bestFit="1" customWidth="1"/>
    <col min="2566" max="2566" width="14.28515625" style="104" customWidth="1"/>
    <col min="2567" max="2816" width="9.140625" style="104"/>
    <col min="2817" max="2817" width="80.85546875" style="104" customWidth="1"/>
    <col min="2818" max="2818" width="16.85546875" style="104" customWidth="1"/>
    <col min="2819" max="2819" width="12.42578125" style="104" customWidth="1"/>
    <col min="2820" max="2820" width="16.85546875" style="104" customWidth="1"/>
    <col min="2821" max="2821" width="14.140625" style="104" bestFit="1" customWidth="1"/>
    <col min="2822" max="2822" width="14.28515625" style="104" customWidth="1"/>
    <col min="2823" max="3072" width="9.140625" style="104"/>
    <col min="3073" max="3073" width="80.85546875" style="104" customWidth="1"/>
    <col min="3074" max="3074" width="16.85546875" style="104" customWidth="1"/>
    <col min="3075" max="3075" width="12.42578125" style="104" customWidth="1"/>
    <col min="3076" max="3076" width="16.85546875" style="104" customWidth="1"/>
    <col min="3077" max="3077" width="14.140625" style="104" bestFit="1" customWidth="1"/>
    <col min="3078" max="3078" width="14.28515625" style="104" customWidth="1"/>
    <col min="3079" max="3328" width="9.140625" style="104"/>
    <col min="3329" max="3329" width="80.85546875" style="104" customWidth="1"/>
    <col min="3330" max="3330" width="16.85546875" style="104" customWidth="1"/>
    <col min="3331" max="3331" width="12.42578125" style="104" customWidth="1"/>
    <col min="3332" max="3332" width="16.85546875" style="104" customWidth="1"/>
    <col min="3333" max="3333" width="14.140625" style="104" bestFit="1" customWidth="1"/>
    <col min="3334" max="3334" width="14.28515625" style="104" customWidth="1"/>
    <col min="3335" max="3584" width="9.140625" style="104"/>
    <col min="3585" max="3585" width="80.85546875" style="104" customWidth="1"/>
    <col min="3586" max="3586" width="16.85546875" style="104" customWidth="1"/>
    <col min="3587" max="3587" width="12.42578125" style="104" customWidth="1"/>
    <col min="3588" max="3588" width="16.85546875" style="104" customWidth="1"/>
    <col min="3589" max="3589" width="14.140625" style="104" bestFit="1" customWidth="1"/>
    <col min="3590" max="3590" width="14.28515625" style="104" customWidth="1"/>
    <col min="3591" max="3840" width="9.140625" style="104"/>
    <col min="3841" max="3841" width="80.85546875" style="104" customWidth="1"/>
    <col min="3842" max="3842" width="16.85546875" style="104" customWidth="1"/>
    <col min="3843" max="3843" width="12.42578125" style="104" customWidth="1"/>
    <col min="3844" max="3844" width="16.85546875" style="104" customWidth="1"/>
    <col min="3845" max="3845" width="14.140625" style="104" bestFit="1" customWidth="1"/>
    <col min="3846" max="3846" width="14.28515625" style="104" customWidth="1"/>
    <col min="3847" max="4096" width="9.140625" style="104"/>
    <col min="4097" max="4097" width="80.85546875" style="104" customWidth="1"/>
    <col min="4098" max="4098" width="16.85546875" style="104" customWidth="1"/>
    <col min="4099" max="4099" width="12.42578125" style="104" customWidth="1"/>
    <col min="4100" max="4100" width="16.85546875" style="104" customWidth="1"/>
    <col min="4101" max="4101" width="14.140625" style="104" bestFit="1" customWidth="1"/>
    <col min="4102" max="4102" width="14.28515625" style="104" customWidth="1"/>
    <col min="4103" max="4352" width="9.140625" style="104"/>
    <col min="4353" max="4353" width="80.85546875" style="104" customWidth="1"/>
    <col min="4354" max="4354" width="16.85546875" style="104" customWidth="1"/>
    <col min="4355" max="4355" width="12.42578125" style="104" customWidth="1"/>
    <col min="4356" max="4356" width="16.85546875" style="104" customWidth="1"/>
    <col min="4357" max="4357" width="14.140625" style="104" bestFit="1" customWidth="1"/>
    <col min="4358" max="4358" width="14.28515625" style="104" customWidth="1"/>
    <col min="4359" max="4608" width="9.140625" style="104"/>
    <col min="4609" max="4609" width="80.85546875" style="104" customWidth="1"/>
    <col min="4610" max="4610" width="16.85546875" style="104" customWidth="1"/>
    <col min="4611" max="4611" width="12.42578125" style="104" customWidth="1"/>
    <col min="4612" max="4612" width="16.85546875" style="104" customWidth="1"/>
    <col min="4613" max="4613" width="14.140625" style="104" bestFit="1" customWidth="1"/>
    <col min="4614" max="4614" width="14.28515625" style="104" customWidth="1"/>
    <col min="4615" max="4864" width="9.140625" style="104"/>
    <col min="4865" max="4865" width="80.85546875" style="104" customWidth="1"/>
    <col min="4866" max="4866" width="16.85546875" style="104" customWidth="1"/>
    <col min="4867" max="4867" width="12.42578125" style="104" customWidth="1"/>
    <col min="4868" max="4868" width="16.85546875" style="104" customWidth="1"/>
    <col min="4869" max="4869" width="14.140625" style="104" bestFit="1" customWidth="1"/>
    <col min="4870" max="4870" width="14.28515625" style="104" customWidth="1"/>
    <col min="4871" max="5120" width="9.140625" style="104"/>
    <col min="5121" max="5121" width="80.85546875" style="104" customWidth="1"/>
    <col min="5122" max="5122" width="16.85546875" style="104" customWidth="1"/>
    <col min="5123" max="5123" width="12.42578125" style="104" customWidth="1"/>
    <col min="5124" max="5124" width="16.85546875" style="104" customWidth="1"/>
    <col min="5125" max="5125" width="14.140625" style="104" bestFit="1" customWidth="1"/>
    <col min="5126" max="5126" width="14.28515625" style="104" customWidth="1"/>
    <col min="5127" max="5376" width="9.140625" style="104"/>
    <col min="5377" max="5377" width="80.85546875" style="104" customWidth="1"/>
    <col min="5378" max="5378" width="16.85546875" style="104" customWidth="1"/>
    <col min="5379" max="5379" width="12.42578125" style="104" customWidth="1"/>
    <col min="5380" max="5380" width="16.85546875" style="104" customWidth="1"/>
    <col min="5381" max="5381" width="14.140625" style="104" bestFit="1" customWidth="1"/>
    <col min="5382" max="5382" width="14.28515625" style="104" customWidth="1"/>
    <col min="5383" max="5632" width="9.140625" style="104"/>
    <col min="5633" max="5633" width="80.85546875" style="104" customWidth="1"/>
    <col min="5634" max="5634" width="16.85546875" style="104" customWidth="1"/>
    <col min="5635" max="5635" width="12.42578125" style="104" customWidth="1"/>
    <col min="5636" max="5636" width="16.85546875" style="104" customWidth="1"/>
    <col min="5637" max="5637" width="14.140625" style="104" bestFit="1" customWidth="1"/>
    <col min="5638" max="5638" width="14.28515625" style="104" customWidth="1"/>
    <col min="5639" max="5888" width="9.140625" style="104"/>
    <col min="5889" max="5889" width="80.85546875" style="104" customWidth="1"/>
    <col min="5890" max="5890" width="16.85546875" style="104" customWidth="1"/>
    <col min="5891" max="5891" width="12.42578125" style="104" customWidth="1"/>
    <col min="5892" max="5892" width="16.85546875" style="104" customWidth="1"/>
    <col min="5893" max="5893" width="14.140625" style="104" bestFit="1" customWidth="1"/>
    <col min="5894" max="5894" width="14.28515625" style="104" customWidth="1"/>
    <col min="5895" max="6144" width="9.140625" style="104"/>
    <col min="6145" max="6145" width="80.85546875" style="104" customWidth="1"/>
    <col min="6146" max="6146" width="16.85546875" style="104" customWidth="1"/>
    <col min="6147" max="6147" width="12.42578125" style="104" customWidth="1"/>
    <col min="6148" max="6148" width="16.85546875" style="104" customWidth="1"/>
    <col min="6149" max="6149" width="14.140625" style="104" bestFit="1" customWidth="1"/>
    <col min="6150" max="6150" width="14.28515625" style="104" customWidth="1"/>
    <col min="6151" max="6400" width="9.140625" style="104"/>
    <col min="6401" max="6401" width="80.85546875" style="104" customWidth="1"/>
    <col min="6402" max="6402" width="16.85546875" style="104" customWidth="1"/>
    <col min="6403" max="6403" width="12.42578125" style="104" customWidth="1"/>
    <col min="6404" max="6404" width="16.85546875" style="104" customWidth="1"/>
    <col min="6405" max="6405" width="14.140625" style="104" bestFit="1" customWidth="1"/>
    <col min="6406" max="6406" width="14.28515625" style="104" customWidth="1"/>
    <col min="6407" max="6656" width="9.140625" style="104"/>
    <col min="6657" max="6657" width="80.85546875" style="104" customWidth="1"/>
    <col min="6658" max="6658" width="16.85546875" style="104" customWidth="1"/>
    <col min="6659" max="6659" width="12.42578125" style="104" customWidth="1"/>
    <col min="6660" max="6660" width="16.85546875" style="104" customWidth="1"/>
    <col min="6661" max="6661" width="14.140625" style="104" bestFit="1" customWidth="1"/>
    <col min="6662" max="6662" width="14.28515625" style="104" customWidth="1"/>
    <col min="6663" max="6912" width="9.140625" style="104"/>
    <col min="6913" max="6913" width="80.85546875" style="104" customWidth="1"/>
    <col min="6914" max="6914" width="16.85546875" style="104" customWidth="1"/>
    <col min="6915" max="6915" width="12.42578125" style="104" customWidth="1"/>
    <col min="6916" max="6916" width="16.85546875" style="104" customWidth="1"/>
    <col min="6917" max="6917" width="14.140625" style="104" bestFit="1" customWidth="1"/>
    <col min="6918" max="6918" width="14.28515625" style="104" customWidth="1"/>
    <col min="6919" max="7168" width="9.140625" style="104"/>
    <col min="7169" max="7169" width="80.85546875" style="104" customWidth="1"/>
    <col min="7170" max="7170" width="16.85546875" style="104" customWidth="1"/>
    <col min="7171" max="7171" width="12.42578125" style="104" customWidth="1"/>
    <col min="7172" max="7172" width="16.85546875" style="104" customWidth="1"/>
    <col min="7173" max="7173" width="14.140625" style="104" bestFit="1" customWidth="1"/>
    <col min="7174" max="7174" width="14.28515625" style="104" customWidth="1"/>
    <col min="7175" max="7424" width="9.140625" style="104"/>
    <col min="7425" max="7425" width="80.85546875" style="104" customWidth="1"/>
    <col min="7426" max="7426" width="16.85546875" style="104" customWidth="1"/>
    <col min="7427" max="7427" width="12.42578125" style="104" customWidth="1"/>
    <col min="7428" max="7428" width="16.85546875" style="104" customWidth="1"/>
    <col min="7429" max="7429" width="14.140625" style="104" bestFit="1" customWidth="1"/>
    <col min="7430" max="7430" width="14.28515625" style="104" customWidth="1"/>
    <col min="7431" max="7680" width="9.140625" style="104"/>
    <col min="7681" max="7681" width="80.85546875" style="104" customWidth="1"/>
    <col min="7682" max="7682" width="16.85546875" style="104" customWidth="1"/>
    <col min="7683" max="7683" width="12.42578125" style="104" customWidth="1"/>
    <col min="7684" max="7684" width="16.85546875" style="104" customWidth="1"/>
    <col min="7685" max="7685" width="14.140625" style="104" bestFit="1" customWidth="1"/>
    <col min="7686" max="7686" width="14.28515625" style="104" customWidth="1"/>
    <col min="7687" max="7936" width="9.140625" style="104"/>
    <col min="7937" max="7937" width="80.85546875" style="104" customWidth="1"/>
    <col min="7938" max="7938" width="16.85546875" style="104" customWidth="1"/>
    <col min="7939" max="7939" width="12.42578125" style="104" customWidth="1"/>
    <col min="7940" max="7940" width="16.85546875" style="104" customWidth="1"/>
    <col min="7941" max="7941" width="14.140625" style="104" bestFit="1" customWidth="1"/>
    <col min="7942" max="7942" width="14.28515625" style="104" customWidth="1"/>
    <col min="7943" max="8192" width="9.140625" style="104"/>
    <col min="8193" max="8193" width="80.85546875" style="104" customWidth="1"/>
    <col min="8194" max="8194" width="16.85546875" style="104" customWidth="1"/>
    <col min="8195" max="8195" width="12.42578125" style="104" customWidth="1"/>
    <col min="8196" max="8196" width="16.85546875" style="104" customWidth="1"/>
    <col min="8197" max="8197" width="14.140625" style="104" bestFit="1" customWidth="1"/>
    <col min="8198" max="8198" width="14.28515625" style="104" customWidth="1"/>
    <col min="8199" max="8448" width="9.140625" style="104"/>
    <col min="8449" max="8449" width="80.85546875" style="104" customWidth="1"/>
    <col min="8450" max="8450" width="16.85546875" style="104" customWidth="1"/>
    <col min="8451" max="8451" width="12.42578125" style="104" customWidth="1"/>
    <col min="8452" max="8452" width="16.85546875" style="104" customWidth="1"/>
    <col min="8453" max="8453" width="14.140625" style="104" bestFit="1" customWidth="1"/>
    <col min="8454" max="8454" width="14.28515625" style="104" customWidth="1"/>
    <col min="8455" max="8704" width="9.140625" style="104"/>
    <col min="8705" max="8705" width="80.85546875" style="104" customWidth="1"/>
    <col min="8706" max="8706" width="16.85546875" style="104" customWidth="1"/>
    <col min="8707" max="8707" width="12.42578125" style="104" customWidth="1"/>
    <col min="8708" max="8708" width="16.85546875" style="104" customWidth="1"/>
    <col min="8709" max="8709" width="14.140625" style="104" bestFit="1" customWidth="1"/>
    <col min="8710" max="8710" width="14.28515625" style="104" customWidth="1"/>
    <col min="8711" max="8960" width="9.140625" style="104"/>
    <col min="8961" max="8961" width="80.85546875" style="104" customWidth="1"/>
    <col min="8962" max="8962" width="16.85546875" style="104" customWidth="1"/>
    <col min="8963" max="8963" width="12.42578125" style="104" customWidth="1"/>
    <col min="8964" max="8964" width="16.85546875" style="104" customWidth="1"/>
    <col min="8965" max="8965" width="14.140625" style="104" bestFit="1" customWidth="1"/>
    <col min="8966" max="8966" width="14.28515625" style="104" customWidth="1"/>
    <col min="8967" max="9216" width="9.140625" style="104"/>
    <col min="9217" max="9217" width="80.85546875" style="104" customWidth="1"/>
    <col min="9218" max="9218" width="16.85546875" style="104" customWidth="1"/>
    <col min="9219" max="9219" width="12.42578125" style="104" customWidth="1"/>
    <col min="9220" max="9220" width="16.85546875" style="104" customWidth="1"/>
    <col min="9221" max="9221" width="14.140625" style="104" bestFit="1" customWidth="1"/>
    <col min="9222" max="9222" width="14.28515625" style="104" customWidth="1"/>
    <col min="9223" max="9472" width="9.140625" style="104"/>
    <col min="9473" max="9473" width="80.85546875" style="104" customWidth="1"/>
    <col min="9474" max="9474" width="16.85546875" style="104" customWidth="1"/>
    <col min="9475" max="9475" width="12.42578125" style="104" customWidth="1"/>
    <col min="9476" max="9476" width="16.85546875" style="104" customWidth="1"/>
    <col min="9477" max="9477" width="14.140625" style="104" bestFit="1" customWidth="1"/>
    <col min="9478" max="9478" width="14.28515625" style="104" customWidth="1"/>
    <col min="9479" max="9728" width="9.140625" style="104"/>
    <col min="9729" max="9729" width="80.85546875" style="104" customWidth="1"/>
    <col min="9730" max="9730" width="16.85546875" style="104" customWidth="1"/>
    <col min="9731" max="9731" width="12.42578125" style="104" customWidth="1"/>
    <col min="9732" max="9732" width="16.85546875" style="104" customWidth="1"/>
    <col min="9733" max="9733" width="14.140625" style="104" bestFit="1" customWidth="1"/>
    <col min="9734" max="9734" width="14.28515625" style="104" customWidth="1"/>
    <col min="9735" max="9984" width="9.140625" style="104"/>
    <col min="9985" max="9985" width="80.85546875" style="104" customWidth="1"/>
    <col min="9986" max="9986" width="16.85546875" style="104" customWidth="1"/>
    <col min="9987" max="9987" width="12.42578125" style="104" customWidth="1"/>
    <col min="9988" max="9988" width="16.85546875" style="104" customWidth="1"/>
    <col min="9989" max="9989" width="14.140625" style="104" bestFit="1" customWidth="1"/>
    <col min="9990" max="9990" width="14.28515625" style="104" customWidth="1"/>
    <col min="9991" max="10240" width="9.140625" style="104"/>
    <col min="10241" max="10241" width="80.85546875" style="104" customWidth="1"/>
    <col min="10242" max="10242" width="16.85546875" style="104" customWidth="1"/>
    <col min="10243" max="10243" width="12.42578125" style="104" customWidth="1"/>
    <col min="10244" max="10244" width="16.85546875" style="104" customWidth="1"/>
    <col min="10245" max="10245" width="14.140625" style="104" bestFit="1" customWidth="1"/>
    <col min="10246" max="10246" width="14.28515625" style="104" customWidth="1"/>
    <col min="10247" max="10496" width="9.140625" style="104"/>
    <col min="10497" max="10497" width="80.85546875" style="104" customWidth="1"/>
    <col min="10498" max="10498" width="16.85546875" style="104" customWidth="1"/>
    <col min="10499" max="10499" width="12.42578125" style="104" customWidth="1"/>
    <col min="10500" max="10500" width="16.85546875" style="104" customWidth="1"/>
    <col min="10501" max="10501" width="14.140625" style="104" bestFit="1" customWidth="1"/>
    <col min="10502" max="10502" width="14.28515625" style="104" customWidth="1"/>
    <col min="10503" max="10752" width="9.140625" style="104"/>
    <col min="10753" max="10753" width="80.85546875" style="104" customWidth="1"/>
    <col min="10754" max="10754" width="16.85546875" style="104" customWidth="1"/>
    <col min="10755" max="10755" width="12.42578125" style="104" customWidth="1"/>
    <col min="10756" max="10756" width="16.85546875" style="104" customWidth="1"/>
    <col min="10757" max="10757" width="14.140625" style="104" bestFit="1" customWidth="1"/>
    <col min="10758" max="10758" width="14.28515625" style="104" customWidth="1"/>
    <col min="10759" max="11008" width="9.140625" style="104"/>
    <col min="11009" max="11009" width="80.85546875" style="104" customWidth="1"/>
    <col min="11010" max="11010" width="16.85546875" style="104" customWidth="1"/>
    <col min="11011" max="11011" width="12.42578125" style="104" customWidth="1"/>
    <col min="11012" max="11012" width="16.85546875" style="104" customWidth="1"/>
    <col min="11013" max="11013" width="14.140625" style="104" bestFit="1" customWidth="1"/>
    <col min="11014" max="11014" width="14.28515625" style="104" customWidth="1"/>
    <col min="11015" max="11264" width="9.140625" style="104"/>
    <col min="11265" max="11265" width="80.85546875" style="104" customWidth="1"/>
    <col min="11266" max="11266" width="16.85546875" style="104" customWidth="1"/>
    <col min="11267" max="11267" width="12.42578125" style="104" customWidth="1"/>
    <col min="11268" max="11268" width="16.85546875" style="104" customWidth="1"/>
    <col min="11269" max="11269" width="14.140625" style="104" bestFit="1" customWidth="1"/>
    <col min="11270" max="11270" width="14.28515625" style="104" customWidth="1"/>
    <col min="11271" max="11520" width="9.140625" style="104"/>
    <col min="11521" max="11521" width="80.85546875" style="104" customWidth="1"/>
    <col min="11522" max="11522" width="16.85546875" style="104" customWidth="1"/>
    <col min="11523" max="11523" width="12.42578125" style="104" customWidth="1"/>
    <col min="11524" max="11524" width="16.85546875" style="104" customWidth="1"/>
    <col min="11525" max="11525" width="14.140625" style="104" bestFit="1" customWidth="1"/>
    <col min="11526" max="11526" width="14.28515625" style="104" customWidth="1"/>
    <col min="11527" max="11776" width="9.140625" style="104"/>
    <col min="11777" max="11777" width="80.85546875" style="104" customWidth="1"/>
    <col min="11778" max="11778" width="16.85546875" style="104" customWidth="1"/>
    <col min="11779" max="11779" width="12.42578125" style="104" customWidth="1"/>
    <col min="11780" max="11780" width="16.85546875" style="104" customWidth="1"/>
    <col min="11781" max="11781" width="14.140625" style="104" bestFit="1" customWidth="1"/>
    <col min="11782" max="11782" width="14.28515625" style="104" customWidth="1"/>
    <col min="11783" max="12032" width="9.140625" style="104"/>
    <col min="12033" max="12033" width="80.85546875" style="104" customWidth="1"/>
    <col min="12034" max="12034" width="16.85546875" style="104" customWidth="1"/>
    <col min="12035" max="12035" width="12.42578125" style="104" customWidth="1"/>
    <col min="12036" max="12036" width="16.85546875" style="104" customWidth="1"/>
    <col min="12037" max="12037" width="14.140625" style="104" bestFit="1" customWidth="1"/>
    <col min="12038" max="12038" width="14.28515625" style="104" customWidth="1"/>
    <col min="12039" max="12288" width="9.140625" style="104"/>
    <col min="12289" max="12289" width="80.85546875" style="104" customWidth="1"/>
    <col min="12290" max="12290" width="16.85546875" style="104" customWidth="1"/>
    <col min="12291" max="12291" width="12.42578125" style="104" customWidth="1"/>
    <col min="12292" max="12292" width="16.85546875" style="104" customWidth="1"/>
    <col min="12293" max="12293" width="14.140625" style="104" bestFit="1" customWidth="1"/>
    <col min="12294" max="12294" width="14.28515625" style="104" customWidth="1"/>
    <col min="12295" max="12544" width="9.140625" style="104"/>
    <col min="12545" max="12545" width="80.85546875" style="104" customWidth="1"/>
    <col min="12546" max="12546" width="16.85546875" style="104" customWidth="1"/>
    <col min="12547" max="12547" width="12.42578125" style="104" customWidth="1"/>
    <col min="12548" max="12548" width="16.85546875" style="104" customWidth="1"/>
    <col min="12549" max="12549" width="14.140625" style="104" bestFit="1" customWidth="1"/>
    <col min="12550" max="12550" width="14.28515625" style="104" customWidth="1"/>
    <col min="12551" max="12800" width="9.140625" style="104"/>
    <col min="12801" max="12801" width="80.85546875" style="104" customWidth="1"/>
    <col min="12802" max="12802" width="16.85546875" style="104" customWidth="1"/>
    <col min="12803" max="12803" width="12.42578125" style="104" customWidth="1"/>
    <col min="12804" max="12804" width="16.85546875" style="104" customWidth="1"/>
    <col min="12805" max="12805" width="14.140625" style="104" bestFit="1" customWidth="1"/>
    <col min="12806" max="12806" width="14.28515625" style="104" customWidth="1"/>
    <col min="12807" max="13056" width="9.140625" style="104"/>
    <col min="13057" max="13057" width="80.85546875" style="104" customWidth="1"/>
    <col min="13058" max="13058" width="16.85546875" style="104" customWidth="1"/>
    <col min="13059" max="13059" width="12.42578125" style="104" customWidth="1"/>
    <col min="13060" max="13060" width="16.85546875" style="104" customWidth="1"/>
    <col min="13061" max="13061" width="14.140625" style="104" bestFit="1" customWidth="1"/>
    <col min="13062" max="13062" width="14.28515625" style="104" customWidth="1"/>
    <col min="13063" max="13312" width="9.140625" style="104"/>
    <col min="13313" max="13313" width="80.85546875" style="104" customWidth="1"/>
    <col min="13314" max="13314" width="16.85546875" style="104" customWidth="1"/>
    <col min="13315" max="13315" width="12.42578125" style="104" customWidth="1"/>
    <col min="13316" max="13316" width="16.85546875" style="104" customWidth="1"/>
    <col min="13317" max="13317" width="14.140625" style="104" bestFit="1" customWidth="1"/>
    <col min="13318" max="13318" width="14.28515625" style="104" customWidth="1"/>
    <col min="13319" max="13568" width="9.140625" style="104"/>
    <col min="13569" max="13569" width="80.85546875" style="104" customWidth="1"/>
    <col min="13570" max="13570" width="16.85546875" style="104" customWidth="1"/>
    <col min="13571" max="13571" width="12.42578125" style="104" customWidth="1"/>
    <col min="13572" max="13572" width="16.85546875" style="104" customWidth="1"/>
    <col min="13573" max="13573" width="14.140625" style="104" bestFit="1" customWidth="1"/>
    <col min="13574" max="13574" width="14.28515625" style="104" customWidth="1"/>
    <col min="13575" max="13824" width="9.140625" style="104"/>
    <col min="13825" max="13825" width="80.85546875" style="104" customWidth="1"/>
    <col min="13826" max="13826" width="16.85546875" style="104" customWidth="1"/>
    <col min="13827" max="13827" width="12.42578125" style="104" customWidth="1"/>
    <col min="13828" max="13828" width="16.85546875" style="104" customWidth="1"/>
    <col min="13829" max="13829" width="14.140625" style="104" bestFit="1" customWidth="1"/>
    <col min="13830" max="13830" width="14.28515625" style="104" customWidth="1"/>
    <col min="13831" max="14080" width="9.140625" style="104"/>
    <col min="14081" max="14081" width="80.85546875" style="104" customWidth="1"/>
    <col min="14082" max="14082" width="16.85546875" style="104" customWidth="1"/>
    <col min="14083" max="14083" width="12.42578125" style="104" customWidth="1"/>
    <col min="14084" max="14084" width="16.85546875" style="104" customWidth="1"/>
    <col min="14085" max="14085" width="14.140625" style="104" bestFit="1" customWidth="1"/>
    <col min="14086" max="14086" width="14.28515625" style="104" customWidth="1"/>
    <col min="14087" max="14336" width="9.140625" style="104"/>
    <col min="14337" max="14337" width="80.85546875" style="104" customWidth="1"/>
    <col min="14338" max="14338" width="16.85546875" style="104" customWidth="1"/>
    <col min="14339" max="14339" width="12.42578125" style="104" customWidth="1"/>
    <col min="14340" max="14340" width="16.85546875" style="104" customWidth="1"/>
    <col min="14341" max="14341" width="14.140625" style="104" bestFit="1" customWidth="1"/>
    <col min="14342" max="14342" width="14.28515625" style="104" customWidth="1"/>
    <col min="14343" max="14592" width="9.140625" style="104"/>
    <col min="14593" max="14593" width="80.85546875" style="104" customWidth="1"/>
    <col min="14594" max="14594" width="16.85546875" style="104" customWidth="1"/>
    <col min="14595" max="14595" width="12.42578125" style="104" customWidth="1"/>
    <col min="14596" max="14596" width="16.85546875" style="104" customWidth="1"/>
    <col min="14597" max="14597" width="14.140625" style="104" bestFit="1" customWidth="1"/>
    <col min="14598" max="14598" width="14.28515625" style="104" customWidth="1"/>
    <col min="14599" max="14848" width="9.140625" style="104"/>
    <col min="14849" max="14849" width="80.85546875" style="104" customWidth="1"/>
    <col min="14850" max="14850" width="16.85546875" style="104" customWidth="1"/>
    <col min="14851" max="14851" width="12.42578125" style="104" customWidth="1"/>
    <col min="14852" max="14852" width="16.85546875" style="104" customWidth="1"/>
    <col min="14853" max="14853" width="14.140625" style="104" bestFit="1" customWidth="1"/>
    <col min="14854" max="14854" width="14.28515625" style="104" customWidth="1"/>
    <col min="14855" max="15104" width="9.140625" style="104"/>
    <col min="15105" max="15105" width="80.85546875" style="104" customWidth="1"/>
    <col min="15106" max="15106" width="16.85546875" style="104" customWidth="1"/>
    <col min="15107" max="15107" width="12.42578125" style="104" customWidth="1"/>
    <col min="15108" max="15108" width="16.85546875" style="104" customWidth="1"/>
    <col min="15109" max="15109" width="14.140625" style="104" bestFit="1" customWidth="1"/>
    <col min="15110" max="15110" width="14.28515625" style="104" customWidth="1"/>
    <col min="15111" max="15360" width="9.140625" style="104"/>
    <col min="15361" max="15361" width="80.85546875" style="104" customWidth="1"/>
    <col min="15362" max="15362" width="16.85546875" style="104" customWidth="1"/>
    <col min="15363" max="15363" width="12.42578125" style="104" customWidth="1"/>
    <col min="15364" max="15364" width="16.85546875" style="104" customWidth="1"/>
    <col min="15365" max="15365" width="14.140625" style="104" bestFit="1" customWidth="1"/>
    <col min="15366" max="15366" width="14.28515625" style="104" customWidth="1"/>
    <col min="15367" max="15616" width="9.140625" style="104"/>
    <col min="15617" max="15617" width="80.85546875" style="104" customWidth="1"/>
    <col min="15618" max="15618" width="16.85546875" style="104" customWidth="1"/>
    <col min="15619" max="15619" width="12.42578125" style="104" customWidth="1"/>
    <col min="15620" max="15620" width="16.85546875" style="104" customWidth="1"/>
    <col min="15621" max="15621" width="14.140625" style="104" bestFit="1" customWidth="1"/>
    <col min="15622" max="15622" width="14.28515625" style="104" customWidth="1"/>
    <col min="15623" max="15872" width="9.140625" style="104"/>
    <col min="15873" max="15873" width="80.85546875" style="104" customWidth="1"/>
    <col min="15874" max="15874" width="16.85546875" style="104" customWidth="1"/>
    <col min="15875" max="15875" width="12.42578125" style="104" customWidth="1"/>
    <col min="15876" max="15876" width="16.85546875" style="104" customWidth="1"/>
    <col min="15877" max="15877" width="14.140625" style="104" bestFit="1" customWidth="1"/>
    <col min="15878" max="15878" width="14.28515625" style="104" customWidth="1"/>
    <col min="15879" max="16128" width="9.140625" style="104"/>
    <col min="16129" max="16129" width="80.85546875" style="104" customWidth="1"/>
    <col min="16130" max="16130" width="16.85546875" style="104" customWidth="1"/>
    <col min="16131" max="16131" width="12.42578125" style="104" customWidth="1"/>
    <col min="16132" max="16132" width="16.85546875" style="104" customWidth="1"/>
    <col min="16133" max="16133" width="14.140625" style="104" bestFit="1" customWidth="1"/>
    <col min="16134" max="16134" width="14.28515625" style="104" customWidth="1"/>
    <col min="16135" max="16384" width="9.140625" style="104"/>
  </cols>
  <sheetData>
    <row r="1" spans="1:10" ht="52.15" customHeight="1" x14ac:dyDescent="0.2">
      <c r="B1" s="51"/>
      <c r="C1" s="161" t="s">
        <v>484</v>
      </c>
      <c r="D1" s="161"/>
      <c r="E1" s="161"/>
    </row>
    <row r="2" spans="1:10" ht="35.25" customHeight="1" x14ac:dyDescent="0.25">
      <c r="A2" s="160" t="s">
        <v>485</v>
      </c>
      <c r="B2" s="160"/>
      <c r="C2" s="160"/>
      <c r="D2" s="160"/>
      <c r="E2" s="160"/>
      <c r="F2" s="124"/>
      <c r="G2" s="124"/>
      <c r="H2" s="124"/>
      <c r="I2" s="124"/>
      <c r="J2" s="124"/>
    </row>
    <row r="3" spans="1:10" x14ac:dyDescent="0.2">
      <c r="B3" s="58"/>
      <c r="C3" s="58"/>
      <c r="D3" s="105"/>
      <c r="E3" s="105" t="s">
        <v>82</v>
      </c>
    </row>
    <row r="4" spans="1:10" ht="63" x14ac:dyDescent="0.2">
      <c r="A4" s="98" t="s">
        <v>83</v>
      </c>
      <c r="B4" s="98" t="s">
        <v>196</v>
      </c>
      <c r="C4" s="98" t="s">
        <v>197</v>
      </c>
      <c r="D4" s="99" t="s">
        <v>200</v>
      </c>
      <c r="E4" s="97" t="s">
        <v>435</v>
      </c>
    </row>
    <row r="5" spans="1:10" x14ac:dyDescent="0.2">
      <c r="A5" s="62">
        <v>1</v>
      </c>
      <c r="B5" s="63">
        <v>4</v>
      </c>
      <c r="C5" s="63">
        <v>5</v>
      </c>
      <c r="D5" s="106">
        <v>6</v>
      </c>
      <c r="E5" s="123"/>
    </row>
    <row r="6" spans="1:10" s="108" customFormat="1" ht="15.75" x14ac:dyDescent="0.25">
      <c r="A6" s="64" t="s">
        <v>201</v>
      </c>
      <c r="B6" s="65"/>
      <c r="C6" s="65"/>
      <c r="D6" s="66">
        <f>D7+D25+D49+D55+D60+D77+D104+D109+D124+D132+D136+D142+D153+D161+D172+D176+D183+D187+D148</f>
        <v>77115348.209999993</v>
      </c>
      <c r="E6" s="66">
        <f>E7+E25+E49+E55+E60+E77+E104+E109+E124+E132+E136+E142+E153+E161+E172+E176+E183+E187+E148</f>
        <v>14630314.08</v>
      </c>
      <c r="F6" s="107"/>
    </row>
    <row r="7" spans="1:10" ht="31.5" x14ac:dyDescent="0.25">
      <c r="A7" s="109" t="s">
        <v>388</v>
      </c>
      <c r="B7" s="68" t="s">
        <v>389</v>
      </c>
      <c r="C7" s="68"/>
      <c r="D7" s="66">
        <f>D8</f>
        <v>670388.96</v>
      </c>
      <c r="E7" s="66">
        <f>E8</f>
        <v>111781.19</v>
      </c>
      <c r="F7" s="110"/>
      <c r="G7" s="110"/>
    </row>
    <row r="8" spans="1:10" ht="31.5" x14ac:dyDescent="0.25">
      <c r="A8" s="75" t="s">
        <v>390</v>
      </c>
      <c r="B8" s="69" t="s">
        <v>391</v>
      </c>
      <c r="C8" s="69"/>
      <c r="D8" s="71">
        <f>D9+D13+D21</f>
        <v>670388.96</v>
      </c>
      <c r="E8" s="71">
        <f>E9+E13+E21</f>
        <v>111781.19</v>
      </c>
    </row>
    <row r="9" spans="1:10" ht="30" customHeight="1" x14ac:dyDescent="0.25">
      <c r="A9" s="70" t="s">
        <v>397</v>
      </c>
      <c r="B9" s="69" t="s">
        <v>398</v>
      </c>
      <c r="C9" s="69"/>
      <c r="D9" s="71">
        <f t="shared" ref="D9:E11" si="0">D10</f>
        <v>110388.96</v>
      </c>
      <c r="E9" s="71">
        <f t="shared" si="0"/>
        <v>27084.16</v>
      </c>
    </row>
    <row r="10" spans="1:10" ht="48.75" customHeight="1" x14ac:dyDescent="0.25">
      <c r="A10" s="73" t="s">
        <v>399</v>
      </c>
      <c r="B10" s="69" t="s">
        <v>400</v>
      </c>
      <c r="C10" s="69"/>
      <c r="D10" s="71">
        <f t="shared" si="0"/>
        <v>110388.96</v>
      </c>
      <c r="E10" s="71">
        <f t="shared" si="0"/>
        <v>27084.16</v>
      </c>
    </row>
    <row r="11" spans="1:10" ht="15.75" x14ac:dyDescent="0.25">
      <c r="A11" s="73" t="s">
        <v>401</v>
      </c>
      <c r="B11" s="69" t="s">
        <v>400</v>
      </c>
      <c r="C11" s="69" t="s">
        <v>9</v>
      </c>
      <c r="D11" s="71">
        <f t="shared" si="0"/>
        <v>110388.96</v>
      </c>
      <c r="E11" s="71">
        <f t="shared" si="0"/>
        <v>27084.16</v>
      </c>
    </row>
    <row r="12" spans="1:10" ht="15.75" x14ac:dyDescent="0.25">
      <c r="A12" s="73" t="s">
        <v>402</v>
      </c>
      <c r="B12" s="69" t="s">
        <v>400</v>
      </c>
      <c r="C12" s="69" t="s">
        <v>7</v>
      </c>
      <c r="D12" s="71">
        <v>110388.96</v>
      </c>
      <c r="E12" s="123">
        <v>27084.16</v>
      </c>
    </row>
    <row r="13" spans="1:10" ht="31.5" x14ac:dyDescent="0.25">
      <c r="A13" s="70" t="s">
        <v>405</v>
      </c>
      <c r="B13" s="88" t="s">
        <v>406</v>
      </c>
      <c r="C13" s="69"/>
      <c r="D13" s="71">
        <f>D14</f>
        <v>320000</v>
      </c>
      <c r="E13" s="71">
        <f>E14</f>
        <v>42166</v>
      </c>
    </row>
    <row r="14" spans="1:10" ht="15.75" x14ac:dyDescent="0.25">
      <c r="A14" s="70" t="s">
        <v>64</v>
      </c>
      <c r="B14" s="72" t="s">
        <v>407</v>
      </c>
      <c r="C14" s="69"/>
      <c r="D14" s="71">
        <f>D15+D17+D19</f>
        <v>320000</v>
      </c>
      <c r="E14" s="71">
        <f>E15+E17+E19</f>
        <v>42166</v>
      </c>
    </row>
    <row r="15" spans="1:10" ht="15.75" x14ac:dyDescent="0.25">
      <c r="A15" s="21" t="s">
        <v>213</v>
      </c>
      <c r="B15" s="16" t="s">
        <v>407</v>
      </c>
      <c r="C15" s="16" t="s">
        <v>214</v>
      </c>
      <c r="D15" s="19">
        <f>D16</f>
        <v>10000</v>
      </c>
      <c r="E15" s="19">
        <f>E16</f>
        <v>0</v>
      </c>
    </row>
    <row r="16" spans="1:10" ht="15.75" x14ac:dyDescent="0.25">
      <c r="A16" s="27" t="s">
        <v>215</v>
      </c>
      <c r="B16" s="16" t="s">
        <v>407</v>
      </c>
      <c r="C16" s="16" t="s">
        <v>216</v>
      </c>
      <c r="D16" s="19">
        <v>10000</v>
      </c>
      <c r="E16" s="123"/>
    </row>
    <row r="17" spans="1:5" ht="15.75" x14ac:dyDescent="0.25">
      <c r="A17" s="73" t="s">
        <v>232</v>
      </c>
      <c r="B17" s="72" t="s">
        <v>407</v>
      </c>
      <c r="C17" s="69" t="s">
        <v>233</v>
      </c>
      <c r="D17" s="71">
        <f>D18</f>
        <v>10000</v>
      </c>
      <c r="E17" s="71">
        <f>E18</f>
        <v>0</v>
      </c>
    </row>
    <row r="18" spans="1:5" ht="31.5" x14ac:dyDescent="0.25">
      <c r="A18" s="89" t="s">
        <v>408</v>
      </c>
      <c r="B18" s="72" t="s">
        <v>407</v>
      </c>
      <c r="C18" s="69" t="s">
        <v>409</v>
      </c>
      <c r="D18" s="71">
        <v>10000</v>
      </c>
      <c r="E18" s="123"/>
    </row>
    <row r="19" spans="1:5" ht="31.5" x14ac:dyDescent="0.25">
      <c r="A19" s="73" t="s">
        <v>410</v>
      </c>
      <c r="B19" s="72" t="s">
        <v>407</v>
      </c>
      <c r="C19" s="69" t="s">
        <v>411</v>
      </c>
      <c r="D19" s="71">
        <f>D20</f>
        <v>300000</v>
      </c>
      <c r="E19" s="71">
        <f>E20</f>
        <v>42166</v>
      </c>
    </row>
    <row r="20" spans="1:5" ht="31.5" x14ac:dyDescent="0.25">
      <c r="A20" s="73" t="s">
        <v>412</v>
      </c>
      <c r="B20" s="72" t="s">
        <v>407</v>
      </c>
      <c r="C20" s="69" t="s">
        <v>413</v>
      </c>
      <c r="D20" s="71">
        <v>300000</v>
      </c>
      <c r="E20" s="123">
        <v>42166</v>
      </c>
    </row>
    <row r="21" spans="1:5" ht="33" customHeight="1" x14ac:dyDescent="0.25">
      <c r="A21" s="75" t="s">
        <v>392</v>
      </c>
      <c r="B21" s="69" t="s">
        <v>393</v>
      </c>
      <c r="C21" s="69"/>
      <c r="D21" s="71">
        <f t="shared" ref="D21:E23" si="1">D22</f>
        <v>240000</v>
      </c>
      <c r="E21" s="71">
        <f t="shared" si="1"/>
        <v>42531.03</v>
      </c>
    </row>
    <row r="22" spans="1:5" ht="31.5" x14ac:dyDescent="0.25">
      <c r="A22" s="75" t="s">
        <v>61</v>
      </c>
      <c r="B22" s="69" t="s">
        <v>394</v>
      </c>
      <c r="C22" s="69"/>
      <c r="D22" s="71">
        <f t="shared" si="1"/>
        <v>240000</v>
      </c>
      <c r="E22" s="71">
        <f t="shared" si="1"/>
        <v>42531.03</v>
      </c>
    </row>
    <row r="23" spans="1:5" ht="15.75" x14ac:dyDescent="0.25">
      <c r="A23" s="75" t="s">
        <v>232</v>
      </c>
      <c r="B23" s="69" t="s">
        <v>394</v>
      </c>
      <c r="C23" s="69" t="s">
        <v>233</v>
      </c>
      <c r="D23" s="71">
        <f t="shared" si="1"/>
        <v>240000</v>
      </c>
      <c r="E23" s="71">
        <f t="shared" si="1"/>
        <v>42531.03</v>
      </c>
    </row>
    <row r="24" spans="1:5" ht="15.75" x14ac:dyDescent="0.25">
      <c r="A24" s="75" t="s">
        <v>395</v>
      </c>
      <c r="B24" s="69" t="s">
        <v>394</v>
      </c>
      <c r="C24" s="69" t="s">
        <v>2</v>
      </c>
      <c r="D24" s="71">
        <v>240000</v>
      </c>
      <c r="E24" s="71">
        <v>42531.03</v>
      </c>
    </row>
    <row r="25" spans="1:5" ht="50.25" customHeight="1" x14ac:dyDescent="0.25">
      <c r="A25" s="111" t="s">
        <v>472</v>
      </c>
      <c r="B25" s="112" t="s">
        <v>207</v>
      </c>
      <c r="C25" s="68"/>
      <c r="D25" s="66">
        <f>D26+D31+D34+D43</f>
        <v>16382351</v>
      </c>
      <c r="E25" s="66">
        <f>E26+E31+E34+E43</f>
        <v>3284547.3500000006</v>
      </c>
    </row>
    <row r="26" spans="1:5" ht="15.75" x14ac:dyDescent="0.25">
      <c r="A26" s="70" t="s">
        <v>35</v>
      </c>
      <c r="B26" s="72" t="s">
        <v>219</v>
      </c>
      <c r="C26" s="69"/>
      <c r="D26" s="71">
        <f>D27+D29</f>
        <v>14424860</v>
      </c>
      <c r="E26" s="71">
        <f>E27+E29</f>
        <v>2918724.1100000003</v>
      </c>
    </row>
    <row r="27" spans="1:5" ht="47.25" customHeight="1" x14ac:dyDescent="0.25">
      <c r="A27" s="70" t="s">
        <v>209</v>
      </c>
      <c r="B27" s="72" t="s">
        <v>219</v>
      </c>
      <c r="C27" s="72" t="s">
        <v>210</v>
      </c>
      <c r="D27" s="71">
        <f>D28</f>
        <v>12344360</v>
      </c>
      <c r="E27" s="71">
        <f>E28</f>
        <v>2602145.6800000002</v>
      </c>
    </row>
    <row r="28" spans="1:5" ht="16.5" customHeight="1" x14ac:dyDescent="0.25">
      <c r="A28" s="70" t="s">
        <v>211</v>
      </c>
      <c r="B28" s="72" t="s">
        <v>219</v>
      </c>
      <c r="C28" s="72" t="s">
        <v>212</v>
      </c>
      <c r="D28" s="71">
        <v>12344360</v>
      </c>
      <c r="E28" s="71">
        <v>2602145.6800000002</v>
      </c>
    </row>
    <row r="29" spans="1:5" ht="16.5" customHeight="1" x14ac:dyDescent="0.25">
      <c r="A29" s="70" t="s">
        <v>213</v>
      </c>
      <c r="B29" s="72" t="s">
        <v>219</v>
      </c>
      <c r="C29" s="72" t="s">
        <v>214</v>
      </c>
      <c r="D29" s="71">
        <f>D30</f>
        <v>2080500</v>
      </c>
      <c r="E29" s="71">
        <f>E30</f>
        <v>316578.43</v>
      </c>
    </row>
    <row r="30" spans="1:5" ht="31.5" x14ac:dyDescent="0.25">
      <c r="A30" s="70" t="s">
        <v>215</v>
      </c>
      <c r="B30" s="72" t="s">
        <v>219</v>
      </c>
      <c r="C30" s="72" t="s">
        <v>216</v>
      </c>
      <c r="D30" s="71">
        <v>2080500</v>
      </c>
      <c r="E30" s="71">
        <v>316578.43</v>
      </c>
    </row>
    <row r="31" spans="1:5" ht="31.5" x14ac:dyDescent="0.25">
      <c r="A31" s="73" t="s">
        <v>73</v>
      </c>
      <c r="B31" s="72" t="s">
        <v>220</v>
      </c>
      <c r="C31" s="69"/>
      <c r="D31" s="71">
        <f>D32</f>
        <v>873290</v>
      </c>
      <c r="E31" s="71">
        <f>E32</f>
        <v>105914.68</v>
      </c>
    </row>
    <row r="32" spans="1:5" ht="46.5" customHeight="1" x14ac:dyDescent="0.25">
      <c r="A32" s="70" t="s">
        <v>209</v>
      </c>
      <c r="B32" s="72" t="s">
        <v>220</v>
      </c>
      <c r="C32" s="72" t="s">
        <v>210</v>
      </c>
      <c r="D32" s="71">
        <f>D33</f>
        <v>873290</v>
      </c>
      <c r="E32" s="71">
        <f>E33</f>
        <v>105914.68</v>
      </c>
    </row>
    <row r="33" spans="1:5" ht="16.5" customHeight="1" x14ac:dyDescent="0.25">
      <c r="A33" s="70" t="s">
        <v>211</v>
      </c>
      <c r="B33" s="72" t="s">
        <v>220</v>
      </c>
      <c r="C33" s="72" t="s">
        <v>212</v>
      </c>
      <c r="D33" s="71">
        <v>873290</v>
      </c>
      <c r="E33" s="71">
        <v>105914.68</v>
      </c>
    </row>
    <row r="34" spans="1:5" ht="15.75" x14ac:dyDescent="0.25">
      <c r="A34" s="70" t="s">
        <v>40</v>
      </c>
      <c r="B34" s="72" t="s">
        <v>230</v>
      </c>
      <c r="C34" s="72"/>
      <c r="D34" s="71">
        <f>D37+D39+D35+D41</f>
        <v>768786</v>
      </c>
      <c r="E34" s="71">
        <f>E37+E39+E35+E41</f>
        <v>235300.76</v>
      </c>
    </row>
    <row r="35" spans="1:5" ht="15.75" x14ac:dyDescent="0.25">
      <c r="A35" s="70" t="s">
        <v>231</v>
      </c>
      <c r="B35" s="72" t="s">
        <v>230</v>
      </c>
      <c r="C35" s="72" t="s">
        <v>210</v>
      </c>
      <c r="D35" s="71">
        <f>D36</f>
        <v>165786</v>
      </c>
      <c r="E35" s="71">
        <f>E36</f>
        <v>41446.559999999998</v>
      </c>
    </row>
    <row r="36" spans="1:5" ht="16.5" customHeight="1" x14ac:dyDescent="0.25">
      <c r="A36" s="70" t="s">
        <v>211</v>
      </c>
      <c r="B36" s="72" t="s">
        <v>230</v>
      </c>
      <c r="C36" s="72" t="s">
        <v>212</v>
      </c>
      <c r="D36" s="71">
        <v>165786</v>
      </c>
      <c r="E36" s="71">
        <v>41446.559999999998</v>
      </c>
    </row>
    <row r="37" spans="1:5" ht="16.5" customHeight="1" x14ac:dyDescent="0.25">
      <c r="A37" s="70" t="s">
        <v>213</v>
      </c>
      <c r="B37" s="72" t="s">
        <v>230</v>
      </c>
      <c r="C37" s="72" t="s">
        <v>214</v>
      </c>
      <c r="D37" s="71">
        <f>D38</f>
        <v>485000</v>
      </c>
      <c r="E37" s="71">
        <f>E38</f>
        <v>150694.20000000001</v>
      </c>
    </row>
    <row r="38" spans="1:5" ht="31.5" x14ac:dyDescent="0.25">
      <c r="A38" s="70" t="s">
        <v>215</v>
      </c>
      <c r="B38" s="72" t="s">
        <v>230</v>
      </c>
      <c r="C38" s="72" t="s">
        <v>216</v>
      </c>
      <c r="D38" s="71">
        <v>485000</v>
      </c>
      <c r="E38" s="71">
        <v>150694.20000000001</v>
      </c>
    </row>
    <row r="39" spans="1:5" ht="15.75" x14ac:dyDescent="0.25">
      <c r="A39" s="70" t="s">
        <v>232</v>
      </c>
      <c r="B39" s="72" t="s">
        <v>230</v>
      </c>
      <c r="C39" s="72" t="s">
        <v>233</v>
      </c>
      <c r="D39" s="71">
        <f>D40</f>
        <v>73000</v>
      </c>
      <c r="E39" s="71">
        <f>E40</f>
        <v>3000</v>
      </c>
    </row>
    <row r="40" spans="1:5" ht="15.75" x14ac:dyDescent="0.25">
      <c r="A40" s="70" t="s">
        <v>234</v>
      </c>
      <c r="B40" s="72" t="s">
        <v>230</v>
      </c>
      <c r="C40" s="72" t="s">
        <v>4</v>
      </c>
      <c r="D40" s="71">
        <v>73000</v>
      </c>
      <c r="E40" s="71">
        <v>3000</v>
      </c>
    </row>
    <row r="41" spans="1:5" ht="15.75" x14ac:dyDescent="0.25">
      <c r="A41" s="70" t="s">
        <v>226</v>
      </c>
      <c r="B41" s="72" t="s">
        <v>230</v>
      </c>
      <c r="C41" s="72" t="s">
        <v>227</v>
      </c>
      <c r="D41" s="71">
        <f>D42</f>
        <v>45000</v>
      </c>
      <c r="E41" s="71">
        <f>E42</f>
        <v>40160</v>
      </c>
    </row>
    <row r="42" spans="1:5" ht="15.75" x14ac:dyDescent="0.25">
      <c r="A42" s="70" t="s">
        <v>235</v>
      </c>
      <c r="B42" s="72" t="s">
        <v>230</v>
      </c>
      <c r="C42" s="72" t="s">
        <v>236</v>
      </c>
      <c r="D42" s="71">
        <v>45000</v>
      </c>
      <c r="E42" s="71">
        <v>40160</v>
      </c>
    </row>
    <row r="43" spans="1:5" ht="15.75" x14ac:dyDescent="0.25">
      <c r="A43" s="15" t="s">
        <v>35</v>
      </c>
      <c r="B43" s="16" t="s">
        <v>207</v>
      </c>
      <c r="C43" s="16"/>
      <c r="D43" s="19">
        <f>D44</f>
        <v>315415</v>
      </c>
      <c r="E43" s="71">
        <f>E44</f>
        <v>24607.8</v>
      </c>
    </row>
    <row r="44" spans="1:5" ht="47.25" x14ac:dyDescent="0.25">
      <c r="A44" s="15" t="s">
        <v>209</v>
      </c>
      <c r="B44" s="16" t="s">
        <v>208</v>
      </c>
      <c r="C44" s="16"/>
      <c r="D44" s="19">
        <f>D45+D47</f>
        <v>315415</v>
      </c>
      <c r="E44" s="71">
        <f>E45+E47</f>
        <v>24607.8</v>
      </c>
    </row>
    <row r="45" spans="1:5" ht="15.75" x14ac:dyDescent="0.25">
      <c r="A45" s="15" t="s">
        <v>211</v>
      </c>
      <c r="B45" s="16" t="s">
        <v>208</v>
      </c>
      <c r="C45" s="16" t="s">
        <v>210</v>
      </c>
      <c r="D45" s="19">
        <f>D46</f>
        <v>292415</v>
      </c>
      <c r="E45" s="71">
        <f>E46</f>
        <v>24607.8</v>
      </c>
    </row>
    <row r="46" spans="1:5" ht="15.75" x14ac:dyDescent="0.25">
      <c r="A46" s="15" t="s">
        <v>213</v>
      </c>
      <c r="B46" s="16" t="s">
        <v>208</v>
      </c>
      <c r="C46" s="16" t="s">
        <v>212</v>
      </c>
      <c r="D46" s="19">
        <v>292415</v>
      </c>
      <c r="E46" s="71">
        <v>24607.8</v>
      </c>
    </row>
    <row r="47" spans="1:5" ht="31.5" x14ac:dyDescent="0.25">
      <c r="A47" s="15" t="s">
        <v>215</v>
      </c>
      <c r="B47" s="16" t="s">
        <v>208</v>
      </c>
      <c r="C47" s="16" t="s">
        <v>214</v>
      </c>
      <c r="D47" s="19">
        <f>D48</f>
        <v>23000</v>
      </c>
      <c r="E47" s="71">
        <f>E48</f>
        <v>0</v>
      </c>
    </row>
    <row r="48" spans="1:5" ht="31.5" x14ac:dyDescent="0.25">
      <c r="A48" s="70" t="s">
        <v>215</v>
      </c>
      <c r="B48" s="16" t="s">
        <v>208</v>
      </c>
      <c r="C48" s="16" t="s">
        <v>216</v>
      </c>
      <c r="D48" s="19">
        <v>23000</v>
      </c>
      <c r="E48" s="71"/>
    </row>
    <row r="49" spans="1:5" ht="28.5" customHeight="1" x14ac:dyDescent="0.25">
      <c r="A49" s="67" t="s">
        <v>323</v>
      </c>
      <c r="B49" s="68" t="s">
        <v>324</v>
      </c>
      <c r="C49" s="68"/>
      <c r="D49" s="66">
        <f>D50</f>
        <v>384000</v>
      </c>
      <c r="E49" s="66">
        <f>E50</f>
        <v>75890.149999999994</v>
      </c>
    </row>
    <row r="50" spans="1:5" ht="16.5" customHeight="1" x14ac:dyDescent="0.25">
      <c r="A50" s="73" t="s">
        <v>325</v>
      </c>
      <c r="B50" s="69" t="s">
        <v>326</v>
      </c>
      <c r="C50" s="69"/>
      <c r="D50" s="71">
        <f>D52</f>
        <v>384000</v>
      </c>
      <c r="E50" s="71">
        <f>E52</f>
        <v>75890.149999999994</v>
      </c>
    </row>
    <row r="51" spans="1:5" ht="31.5" x14ac:dyDescent="0.25">
      <c r="A51" s="73" t="s">
        <v>327</v>
      </c>
      <c r="B51" s="69" t="s">
        <v>328</v>
      </c>
      <c r="C51" s="69"/>
      <c r="D51" s="71">
        <f t="shared" ref="D51:E53" si="2">D52</f>
        <v>384000</v>
      </c>
      <c r="E51" s="71">
        <f t="shared" si="2"/>
        <v>75890.149999999994</v>
      </c>
    </row>
    <row r="52" spans="1:5" ht="16.5" customHeight="1" x14ac:dyDescent="0.25">
      <c r="A52" s="73" t="s">
        <v>52</v>
      </c>
      <c r="B52" s="69" t="s">
        <v>329</v>
      </c>
      <c r="C52" s="69"/>
      <c r="D52" s="71">
        <f t="shared" si="2"/>
        <v>384000</v>
      </c>
      <c r="E52" s="71">
        <f t="shared" si="2"/>
        <v>75890.149999999994</v>
      </c>
    </row>
    <row r="53" spans="1:5" ht="16.5" customHeight="1" x14ac:dyDescent="0.25">
      <c r="A53" s="75" t="s">
        <v>213</v>
      </c>
      <c r="B53" s="69" t="s">
        <v>329</v>
      </c>
      <c r="C53" s="69" t="s">
        <v>214</v>
      </c>
      <c r="D53" s="71">
        <f t="shared" si="2"/>
        <v>384000</v>
      </c>
      <c r="E53" s="71">
        <f t="shared" si="2"/>
        <v>75890.149999999994</v>
      </c>
    </row>
    <row r="54" spans="1:5" ht="31.5" x14ac:dyDescent="0.25">
      <c r="A54" s="75" t="s">
        <v>215</v>
      </c>
      <c r="B54" s="69" t="s">
        <v>329</v>
      </c>
      <c r="C54" s="69" t="s">
        <v>216</v>
      </c>
      <c r="D54" s="71">
        <v>384000</v>
      </c>
      <c r="E54" s="71">
        <v>75890.149999999994</v>
      </c>
    </row>
    <row r="55" spans="1:5" ht="31.5" x14ac:dyDescent="0.25">
      <c r="A55" s="109" t="s">
        <v>360</v>
      </c>
      <c r="B55" s="18" t="s">
        <v>361</v>
      </c>
      <c r="C55" s="113"/>
      <c r="D55" s="66">
        <f t="shared" ref="D55:E58" si="3">D56</f>
        <v>25000</v>
      </c>
      <c r="E55" s="66">
        <f t="shared" si="3"/>
        <v>0</v>
      </c>
    </row>
    <row r="56" spans="1:5" ht="47.25" x14ac:dyDescent="0.25">
      <c r="A56" s="75" t="s">
        <v>362</v>
      </c>
      <c r="B56" s="16" t="s">
        <v>363</v>
      </c>
      <c r="C56" s="32"/>
      <c r="D56" s="71">
        <f t="shared" si="3"/>
        <v>25000</v>
      </c>
      <c r="E56" s="71">
        <f t="shared" si="3"/>
        <v>0</v>
      </c>
    </row>
    <row r="57" spans="1:5" ht="16.5" customHeight="1" x14ac:dyDescent="0.25">
      <c r="A57" s="75" t="s">
        <v>76</v>
      </c>
      <c r="B57" s="16" t="s">
        <v>364</v>
      </c>
      <c r="C57" s="69"/>
      <c r="D57" s="71">
        <f t="shared" si="3"/>
        <v>25000</v>
      </c>
      <c r="E57" s="71">
        <f t="shared" si="3"/>
        <v>0</v>
      </c>
    </row>
    <row r="58" spans="1:5" ht="46.5" customHeight="1" x14ac:dyDescent="0.25">
      <c r="A58" s="75" t="s">
        <v>209</v>
      </c>
      <c r="B58" s="16" t="s">
        <v>364</v>
      </c>
      <c r="C58" s="69" t="s">
        <v>210</v>
      </c>
      <c r="D58" s="71">
        <f t="shared" si="3"/>
        <v>25000</v>
      </c>
      <c r="E58" s="71">
        <f t="shared" si="3"/>
        <v>0</v>
      </c>
    </row>
    <row r="59" spans="1:5" ht="15.75" x14ac:dyDescent="0.25">
      <c r="A59" s="75" t="s">
        <v>231</v>
      </c>
      <c r="B59" s="16" t="s">
        <v>364</v>
      </c>
      <c r="C59" s="69" t="s">
        <v>242</v>
      </c>
      <c r="D59" s="71">
        <v>25000</v>
      </c>
      <c r="E59" s="71"/>
    </row>
    <row r="60" spans="1:5" ht="34.5" customHeight="1" x14ac:dyDescent="0.25">
      <c r="A60" s="109" t="s">
        <v>272</v>
      </c>
      <c r="B60" s="68" t="s">
        <v>260</v>
      </c>
      <c r="C60" s="68"/>
      <c r="D60" s="66">
        <f>D61+D65+D73</f>
        <v>888000</v>
      </c>
      <c r="E60" s="66">
        <f>E61+E65+E73</f>
        <v>24049.439999999999</v>
      </c>
    </row>
    <row r="61" spans="1:5" ht="15.75" x14ac:dyDescent="0.25">
      <c r="A61" s="75" t="s">
        <v>261</v>
      </c>
      <c r="B61" s="16" t="s">
        <v>262</v>
      </c>
      <c r="C61" s="16"/>
      <c r="D61" s="24">
        <f t="shared" ref="D61:E63" si="4">D62</f>
        <v>55000</v>
      </c>
      <c r="E61" s="71">
        <f t="shared" si="4"/>
        <v>0</v>
      </c>
    </row>
    <row r="62" spans="1:5" ht="15.75" x14ac:dyDescent="0.25">
      <c r="A62" s="75" t="s">
        <v>43</v>
      </c>
      <c r="B62" s="16" t="s">
        <v>263</v>
      </c>
      <c r="C62" s="16" t="s">
        <v>193</v>
      </c>
      <c r="D62" s="24">
        <f t="shared" si="4"/>
        <v>55000</v>
      </c>
      <c r="E62" s="71">
        <f t="shared" si="4"/>
        <v>0</v>
      </c>
    </row>
    <row r="63" spans="1:5" ht="15.75" x14ac:dyDescent="0.25">
      <c r="A63" s="75" t="s">
        <v>213</v>
      </c>
      <c r="B63" s="16" t="s">
        <v>263</v>
      </c>
      <c r="C63" s="16" t="s">
        <v>214</v>
      </c>
      <c r="D63" s="24">
        <f t="shared" si="4"/>
        <v>55000</v>
      </c>
      <c r="E63" s="71">
        <f t="shared" si="4"/>
        <v>0</v>
      </c>
    </row>
    <row r="64" spans="1:5" ht="31.5" x14ac:dyDescent="0.25">
      <c r="A64" s="75" t="s">
        <v>215</v>
      </c>
      <c r="B64" s="16" t="s">
        <v>263</v>
      </c>
      <c r="C64" s="16" t="s">
        <v>216</v>
      </c>
      <c r="D64" s="24">
        <v>55000</v>
      </c>
      <c r="E64" s="71"/>
    </row>
    <row r="65" spans="1:5" ht="15.75" x14ac:dyDescent="0.25">
      <c r="A65" s="75" t="s">
        <v>273</v>
      </c>
      <c r="B65" s="16" t="s">
        <v>274</v>
      </c>
      <c r="C65" s="22"/>
      <c r="D65" s="26">
        <f>D66</f>
        <v>739000</v>
      </c>
      <c r="E65" s="71">
        <f>E66</f>
        <v>24049.439999999999</v>
      </c>
    </row>
    <row r="66" spans="1:5" ht="15.75" x14ac:dyDescent="0.25">
      <c r="A66" s="75" t="s">
        <v>275</v>
      </c>
      <c r="B66" s="16" t="s">
        <v>276</v>
      </c>
      <c r="C66" s="22"/>
      <c r="D66" s="26">
        <f>D67+D70</f>
        <v>739000</v>
      </c>
      <c r="E66" s="71">
        <f>E67+E70</f>
        <v>24049.439999999999</v>
      </c>
    </row>
    <row r="67" spans="1:5" ht="15.75" x14ac:dyDescent="0.25">
      <c r="A67" s="75" t="s">
        <v>277</v>
      </c>
      <c r="B67" s="16" t="s">
        <v>278</v>
      </c>
      <c r="C67" s="22" t="s">
        <v>193</v>
      </c>
      <c r="D67" s="26">
        <f>D68</f>
        <v>412000</v>
      </c>
      <c r="E67" s="71">
        <f>E68</f>
        <v>24049.439999999999</v>
      </c>
    </row>
    <row r="68" spans="1:5" ht="15.75" x14ac:dyDescent="0.25">
      <c r="A68" s="75" t="s">
        <v>213</v>
      </c>
      <c r="B68" s="16" t="s">
        <v>278</v>
      </c>
      <c r="C68" s="22" t="s">
        <v>214</v>
      </c>
      <c r="D68" s="26">
        <f>D69</f>
        <v>412000</v>
      </c>
      <c r="E68" s="71">
        <f>E69</f>
        <v>24049.439999999999</v>
      </c>
    </row>
    <row r="69" spans="1:5" ht="31.5" x14ac:dyDescent="0.25">
      <c r="A69" s="75" t="s">
        <v>215</v>
      </c>
      <c r="B69" s="16" t="s">
        <v>278</v>
      </c>
      <c r="C69" s="22" t="s">
        <v>216</v>
      </c>
      <c r="D69" s="26">
        <v>412000</v>
      </c>
      <c r="E69" s="71">
        <v>24049.439999999999</v>
      </c>
    </row>
    <row r="70" spans="1:5" ht="15.75" x14ac:dyDescent="0.25">
      <c r="A70" s="75" t="s">
        <v>45</v>
      </c>
      <c r="B70" s="16" t="s">
        <v>279</v>
      </c>
      <c r="C70" s="16"/>
      <c r="D70" s="25">
        <f>D71</f>
        <v>327000</v>
      </c>
      <c r="E70" s="71">
        <f>E71</f>
        <v>0</v>
      </c>
    </row>
    <row r="71" spans="1:5" ht="15.75" x14ac:dyDescent="0.25">
      <c r="A71" s="75" t="s">
        <v>213</v>
      </c>
      <c r="B71" s="16" t="s">
        <v>279</v>
      </c>
      <c r="C71" s="16" t="s">
        <v>214</v>
      </c>
      <c r="D71" s="25">
        <f>D72</f>
        <v>327000</v>
      </c>
      <c r="E71" s="71">
        <f>E72</f>
        <v>0</v>
      </c>
    </row>
    <row r="72" spans="1:5" ht="31.5" x14ac:dyDescent="0.25">
      <c r="A72" s="75" t="s">
        <v>280</v>
      </c>
      <c r="B72" s="16" t="s">
        <v>279</v>
      </c>
      <c r="C72" s="16" t="s">
        <v>216</v>
      </c>
      <c r="D72" s="25">
        <v>327000</v>
      </c>
      <c r="E72" s="71"/>
    </row>
    <row r="73" spans="1:5" ht="63" x14ac:dyDescent="0.25">
      <c r="A73" s="75" t="s">
        <v>267</v>
      </c>
      <c r="B73" s="16" t="s">
        <v>268</v>
      </c>
      <c r="C73" s="16"/>
      <c r="D73" s="25">
        <f t="shared" ref="D73:E75" si="5">D74</f>
        <v>94000</v>
      </c>
      <c r="E73" s="71">
        <f t="shared" si="5"/>
        <v>0</v>
      </c>
    </row>
    <row r="74" spans="1:5" ht="34.5" customHeight="1" x14ac:dyDescent="0.25">
      <c r="A74" s="75" t="s">
        <v>269</v>
      </c>
      <c r="B74" s="16" t="s">
        <v>270</v>
      </c>
      <c r="C74" s="16"/>
      <c r="D74" s="25">
        <f t="shared" si="5"/>
        <v>94000</v>
      </c>
      <c r="E74" s="71">
        <f t="shared" si="5"/>
        <v>0</v>
      </c>
    </row>
    <row r="75" spans="1:5" ht="15.75" x14ac:dyDescent="0.25">
      <c r="A75" s="75" t="s">
        <v>213</v>
      </c>
      <c r="B75" s="16" t="s">
        <v>270</v>
      </c>
      <c r="C75" s="16">
        <v>200</v>
      </c>
      <c r="D75" s="25">
        <f t="shared" si="5"/>
        <v>94000</v>
      </c>
      <c r="E75" s="71">
        <f t="shared" si="5"/>
        <v>0</v>
      </c>
    </row>
    <row r="76" spans="1:5" ht="34.5" customHeight="1" x14ac:dyDescent="0.25">
      <c r="A76" s="75" t="s">
        <v>215</v>
      </c>
      <c r="B76" s="16" t="s">
        <v>270</v>
      </c>
      <c r="C76" s="16">
        <v>240</v>
      </c>
      <c r="D76" s="25">
        <v>94000</v>
      </c>
      <c r="E76" s="71"/>
    </row>
    <row r="77" spans="1:5" s="108" customFormat="1" ht="31.5" x14ac:dyDescent="0.25">
      <c r="A77" s="111" t="s">
        <v>365</v>
      </c>
      <c r="B77" s="112" t="s">
        <v>366</v>
      </c>
      <c r="C77" s="114"/>
      <c r="D77" s="66">
        <f>D78+D96</f>
        <v>19416949</v>
      </c>
      <c r="E77" s="66">
        <f>E78+E96</f>
        <v>4515916.07</v>
      </c>
    </row>
    <row r="78" spans="1:5" s="108" customFormat="1" ht="15.75" x14ac:dyDescent="0.25">
      <c r="A78" s="70" t="s">
        <v>367</v>
      </c>
      <c r="B78" s="72" t="s">
        <v>369</v>
      </c>
      <c r="C78" s="72"/>
      <c r="D78" s="71">
        <f>D79+D91</f>
        <v>18821421</v>
      </c>
      <c r="E78" s="71">
        <f>E79+E91</f>
        <v>4480916.07</v>
      </c>
    </row>
    <row r="79" spans="1:5" s="108" customFormat="1" ht="31.5" x14ac:dyDescent="0.25">
      <c r="A79" s="15" t="s">
        <v>374</v>
      </c>
      <c r="B79" s="16" t="s">
        <v>375</v>
      </c>
      <c r="C79" s="16"/>
      <c r="D79" s="19">
        <f>D84+D80</f>
        <v>18221109</v>
      </c>
      <c r="E79" s="71">
        <f>E84+E80</f>
        <v>4260478.28</v>
      </c>
    </row>
    <row r="80" spans="1:5" s="108" customFormat="1" ht="15.75" x14ac:dyDescent="0.25">
      <c r="A80" s="15" t="s">
        <v>370</v>
      </c>
      <c r="B80" s="16" t="s">
        <v>371</v>
      </c>
      <c r="C80" s="16"/>
      <c r="D80" s="19">
        <f t="shared" ref="D80:E82" si="6">D81</f>
        <v>5000000</v>
      </c>
      <c r="E80" s="71">
        <f t="shared" si="6"/>
        <v>724257.1</v>
      </c>
    </row>
    <row r="81" spans="1:5" s="108" customFormat="1" ht="15.75" x14ac:dyDescent="0.25">
      <c r="A81" s="15" t="s">
        <v>372</v>
      </c>
      <c r="B81" s="16" t="s">
        <v>373</v>
      </c>
      <c r="C81" s="16"/>
      <c r="D81" s="19">
        <f t="shared" si="6"/>
        <v>5000000</v>
      </c>
      <c r="E81" s="71">
        <f t="shared" si="6"/>
        <v>724257.1</v>
      </c>
    </row>
    <row r="82" spans="1:5" s="108" customFormat="1" ht="15.75" x14ac:dyDescent="0.25">
      <c r="A82" s="21" t="s">
        <v>213</v>
      </c>
      <c r="B82" s="16" t="s">
        <v>373</v>
      </c>
      <c r="C82" s="16" t="s">
        <v>214</v>
      </c>
      <c r="D82" s="19">
        <f t="shared" si="6"/>
        <v>5000000</v>
      </c>
      <c r="E82" s="71">
        <f t="shared" si="6"/>
        <v>724257.1</v>
      </c>
    </row>
    <row r="83" spans="1:5" s="108" customFormat="1" ht="31.5" x14ac:dyDescent="0.25">
      <c r="A83" s="21" t="s">
        <v>215</v>
      </c>
      <c r="B83" s="16" t="s">
        <v>373</v>
      </c>
      <c r="C83" s="16" t="s">
        <v>216</v>
      </c>
      <c r="D83" s="19">
        <v>5000000</v>
      </c>
      <c r="E83" s="71">
        <v>724257.1</v>
      </c>
    </row>
    <row r="84" spans="1:5" s="108" customFormat="1" ht="31.5" x14ac:dyDescent="0.25">
      <c r="A84" s="70" t="s">
        <v>67</v>
      </c>
      <c r="B84" s="84" t="s">
        <v>376</v>
      </c>
      <c r="C84" s="76" t="s">
        <v>193</v>
      </c>
      <c r="D84" s="71">
        <f>D85+D87+D89</f>
        <v>13221109</v>
      </c>
      <c r="E84" s="71">
        <f>E85+E87+E89</f>
        <v>3536221.18</v>
      </c>
    </row>
    <row r="85" spans="1:5" s="108" customFormat="1" ht="44.25" customHeight="1" x14ac:dyDescent="0.25">
      <c r="A85" s="75" t="s">
        <v>209</v>
      </c>
      <c r="B85" s="84" t="s">
        <v>376</v>
      </c>
      <c r="C85" s="76" t="s">
        <v>210</v>
      </c>
      <c r="D85" s="71">
        <f>D86</f>
        <v>11215327</v>
      </c>
      <c r="E85" s="71">
        <f>E86</f>
        <v>2887685.85</v>
      </c>
    </row>
    <row r="86" spans="1:5" s="108" customFormat="1" ht="15.75" x14ac:dyDescent="0.25">
      <c r="A86" s="75" t="s">
        <v>231</v>
      </c>
      <c r="B86" s="84" t="s">
        <v>376</v>
      </c>
      <c r="C86" s="76" t="s">
        <v>242</v>
      </c>
      <c r="D86" s="71">
        <v>11215327</v>
      </c>
      <c r="E86" s="71">
        <v>2887685.85</v>
      </c>
    </row>
    <row r="87" spans="1:5" s="108" customFormat="1" ht="16.5" customHeight="1" x14ac:dyDescent="0.25">
      <c r="A87" s="75" t="s">
        <v>213</v>
      </c>
      <c r="B87" s="84" t="s">
        <v>376</v>
      </c>
      <c r="C87" s="76" t="s">
        <v>214</v>
      </c>
      <c r="D87" s="71">
        <f>D88</f>
        <v>1996282</v>
      </c>
      <c r="E87" s="71">
        <f>E88</f>
        <v>639035.32999999996</v>
      </c>
    </row>
    <row r="88" spans="1:5" s="108" customFormat="1" ht="31.5" x14ac:dyDescent="0.25">
      <c r="A88" s="75" t="s">
        <v>215</v>
      </c>
      <c r="B88" s="84" t="s">
        <v>376</v>
      </c>
      <c r="C88" s="76" t="s">
        <v>216</v>
      </c>
      <c r="D88" s="71">
        <v>1996282</v>
      </c>
      <c r="E88" s="71">
        <v>639035.32999999996</v>
      </c>
    </row>
    <row r="89" spans="1:5" s="108" customFormat="1" ht="15.75" x14ac:dyDescent="0.25">
      <c r="A89" s="45" t="s">
        <v>440</v>
      </c>
      <c r="B89" s="34" t="s">
        <v>376</v>
      </c>
      <c r="C89" s="22">
        <v>800</v>
      </c>
      <c r="D89" s="19">
        <f>D90</f>
        <v>9500</v>
      </c>
      <c r="E89" s="19">
        <f>E90</f>
        <v>9500</v>
      </c>
    </row>
    <row r="90" spans="1:5" s="108" customFormat="1" ht="15.75" x14ac:dyDescent="0.25">
      <c r="A90" s="45" t="s">
        <v>235</v>
      </c>
      <c r="B90" s="34" t="s">
        <v>376</v>
      </c>
      <c r="C90" s="22">
        <v>850</v>
      </c>
      <c r="D90" s="19">
        <v>9500</v>
      </c>
      <c r="E90" s="19">
        <v>9500</v>
      </c>
    </row>
    <row r="91" spans="1:5" s="108" customFormat="1" ht="31.5" x14ac:dyDescent="0.25">
      <c r="A91" s="75" t="s">
        <v>68</v>
      </c>
      <c r="B91" s="85" t="s">
        <v>377</v>
      </c>
      <c r="C91" s="76"/>
      <c r="D91" s="83">
        <f>D94+D92</f>
        <v>600312</v>
      </c>
      <c r="E91" s="71">
        <f>E94+E92</f>
        <v>220437.78999999998</v>
      </c>
    </row>
    <row r="92" spans="1:5" s="108" customFormat="1" ht="45.75" customHeight="1" x14ac:dyDescent="0.25">
      <c r="A92" s="75" t="s">
        <v>209</v>
      </c>
      <c r="B92" s="85" t="s">
        <v>377</v>
      </c>
      <c r="C92" s="76" t="s">
        <v>210</v>
      </c>
      <c r="D92" s="83">
        <f>D93</f>
        <v>255312</v>
      </c>
      <c r="E92" s="71">
        <f>E93</f>
        <v>88906.54</v>
      </c>
    </row>
    <row r="93" spans="1:5" s="108" customFormat="1" ht="15.75" x14ac:dyDescent="0.25">
      <c r="A93" s="75" t="s">
        <v>231</v>
      </c>
      <c r="B93" s="85" t="s">
        <v>377</v>
      </c>
      <c r="C93" s="76" t="s">
        <v>242</v>
      </c>
      <c r="D93" s="83">
        <v>255312</v>
      </c>
      <c r="E93" s="71">
        <v>88906.54</v>
      </c>
    </row>
    <row r="94" spans="1:5" s="108" customFormat="1" ht="16.5" customHeight="1" x14ac:dyDescent="0.25">
      <c r="A94" s="75" t="s">
        <v>213</v>
      </c>
      <c r="B94" s="85" t="s">
        <v>377</v>
      </c>
      <c r="C94" s="76" t="s">
        <v>214</v>
      </c>
      <c r="D94" s="83">
        <f>D95</f>
        <v>345000</v>
      </c>
      <c r="E94" s="71">
        <f>E95</f>
        <v>131531.25</v>
      </c>
    </row>
    <row r="95" spans="1:5" s="108" customFormat="1" ht="31.5" x14ac:dyDescent="0.25">
      <c r="A95" s="75" t="s">
        <v>215</v>
      </c>
      <c r="B95" s="85" t="s">
        <v>377</v>
      </c>
      <c r="C95" s="76" t="s">
        <v>216</v>
      </c>
      <c r="D95" s="83">
        <v>345000</v>
      </c>
      <c r="E95" s="71">
        <v>131531.25</v>
      </c>
    </row>
    <row r="96" spans="1:5" s="108" customFormat="1" ht="16.5" customHeight="1" x14ac:dyDescent="0.25">
      <c r="A96" s="86" t="s">
        <v>378</v>
      </c>
      <c r="B96" s="84" t="s">
        <v>379</v>
      </c>
      <c r="C96" s="76"/>
      <c r="D96" s="71">
        <f>D97</f>
        <v>595528</v>
      </c>
      <c r="E96" s="71">
        <f>E97</f>
        <v>35000</v>
      </c>
    </row>
    <row r="97" spans="1:5" s="108" customFormat="1" ht="31.5" x14ac:dyDescent="0.25">
      <c r="A97" s="70" t="s">
        <v>380</v>
      </c>
      <c r="B97" s="84" t="s">
        <v>381</v>
      </c>
      <c r="C97" s="76"/>
      <c r="D97" s="71">
        <f>D98+D101</f>
        <v>595528</v>
      </c>
      <c r="E97" s="71">
        <f>E98+E101</f>
        <v>35000</v>
      </c>
    </row>
    <row r="98" spans="1:5" s="108" customFormat="1" ht="15.75" x14ac:dyDescent="0.25">
      <c r="A98" s="70" t="s">
        <v>69</v>
      </c>
      <c r="B98" s="84" t="s">
        <v>382</v>
      </c>
      <c r="C98" s="76"/>
      <c r="D98" s="71">
        <f>D99</f>
        <v>523600</v>
      </c>
      <c r="E98" s="71">
        <f>E99</f>
        <v>35000</v>
      </c>
    </row>
    <row r="99" spans="1:5" s="108" customFormat="1" ht="16.5" customHeight="1" x14ac:dyDescent="0.25">
      <c r="A99" s="75" t="s">
        <v>213</v>
      </c>
      <c r="B99" s="84" t="s">
        <v>382</v>
      </c>
      <c r="C99" s="76" t="s">
        <v>214</v>
      </c>
      <c r="D99" s="71">
        <f>D100</f>
        <v>523600</v>
      </c>
      <c r="E99" s="71">
        <f>E100</f>
        <v>35000</v>
      </c>
    </row>
    <row r="100" spans="1:5" s="108" customFormat="1" ht="31.5" x14ac:dyDescent="0.25">
      <c r="A100" s="75" t="s">
        <v>215</v>
      </c>
      <c r="B100" s="84" t="s">
        <v>382</v>
      </c>
      <c r="C100" s="76" t="s">
        <v>216</v>
      </c>
      <c r="D100" s="71">
        <v>523600</v>
      </c>
      <c r="E100" s="71">
        <v>35000</v>
      </c>
    </row>
    <row r="101" spans="1:5" s="108" customFormat="1" ht="15.75" x14ac:dyDescent="0.25">
      <c r="A101" s="21" t="s">
        <v>383</v>
      </c>
      <c r="B101" s="16" t="s">
        <v>384</v>
      </c>
      <c r="C101" s="22"/>
      <c r="D101" s="19">
        <f>D102</f>
        <v>71928</v>
      </c>
      <c r="E101" s="71">
        <f>E102</f>
        <v>0</v>
      </c>
    </row>
    <row r="102" spans="1:5" s="108" customFormat="1" ht="15.75" x14ac:dyDescent="0.25">
      <c r="A102" s="21" t="s">
        <v>213</v>
      </c>
      <c r="B102" s="16" t="s">
        <v>384</v>
      </c>
      <c r="C102" s="22" t="s">
        <v>214</v>
      </c>
      <c r="D102" s="19">
        <f>D103</f>
        <v>71928</v>
      </c>
      <c r="E102" s="71">
        <f>E103</f>
        <v>0</v>
      </c>
    </row>
    <row r="103" spans="1:5" s="108" customFormat="1" ht="31.5" x14ac:dyDescent="0.25">
      <c r="A103" s="21" t="s">
        <v>215</v>
      </c>
      <c r="B103" s="16" t="s">
        <v>384</v>
      </c>
      <c r="C103" s="22" t="s">
        <v>216</v>
      </c>
      <c r="D103" s="19">
        <v>71928</v>
      </c>
      <c r="E103" s="71"/>
    </row>
    <row r="104" spans="1:5" s="108" customFormat="1" ht="31.5" x14ac:dyDescent="0.25">
      <c r="A104" s="115" t="s">
        <v>473</v>
      </c>
      <c r="B104" s="68" t="s">
        <v>419</v>
      </c>
      <c r="C104" s="68"/>
      <c r="D104" s="90">
        <f t="shared" ref="D104:E107" si="7">D105</f>
        <v>7931181</v>
      </c>
      <c r="E104" s="66">
        <f t="shared" si="7"/>
        <v>1950120.18</v>
      </c>
    </row>
    <row r="105" spans="1:5" s="108" customFormat="1" ht="47.25" x14ac:dyDescent="0.25">
      <c r="A105" s="93" t="s">
        <v>420</v>
      </c>
      <c r="B105" s="69" t="s">
        <v>421</v>
      </c>
      <c r="C105" s="69"/>
      <c r="D105" s="91">
        <f t="shared" si="7"/>
        <v>7931181</v>
      </c>
      <c r="E105" s="71">
        <f t="shared" si="7"/>
        <v>1950120.18</v>
      </c>
    </row>
    <row r="106" spans="1:5" s="108" customFormat="1" ht="19.149999999999999" customHeight="1" x14ac:dyDescent="0.25">
      <c r="A106" s="93" t="s">
        <v>65</v>
      </c>
      <c r="B106" s="72" t="s">
        <v>422</v>
      </c>
      <c r="C106" s="69"/>
      <c r="D106" s="91">
        <f t="shared" si="7"/>
        <v>7931181</v>
      </c>
      <c r="E106" s="71">
        <f t="shared" si="7"/>
        <v>1950120.18</v>
      </c>
    </row>
    <row r="107" spans="1:5" s="108" customFormat="1" ht="31.5" x14ac:dyDescent="0.25">
      <c r="A107" s="93" t="s">
        <v>410</v>
      </c>
      <c r="B107" s="72" t="s">
        <v>422</v>
      </c>
      <c r="C107" s="69" t="s">
        <v>411</v>
      </c>
      <c r="D107" s="91">
        <f t="shared" si="7"/>
        <v>7931181</v>
      </c>
      <c r="E107" s="71">
        <f t="shared" si="7"/>
        <v>1950120.18</v>
      </c>
    </row>
    <row r="108" spans="1:5" s="108" customFormat="1" ht="15.75" x14ac:dyDescent="0.25">
      <c r="A108" s="93" t="s">
        <v>423</v>
      </c>
      <c r="B108" s="72" t="s">
        <v>422</v>
      </c>
      <c r="C108" s="69" t="s">
        <v>10</v>
      </c>
      <c r="D108" s="91">
        <v>7931181</v>
      </c>
      <c r="E108" s="71">
        <v>1950120.18</v>
      </c>
    </row>
    <row r="109" spans="1:5" s="108" customFormat="1" ht="31.5" x14ac:dyDescent="0.25">
      <c r="A109" s="67" t="s">
        <v>284</v>
      </c>
      <c r="B109" s="112" t="s">
        <v>285</v>
      </c>
      <c r="C109" s="68"/>
      <c r="D109" s="66">
        <f t="shared" ref="D109:E111" si="8">D110</f>
        <v>5075105</v>
      </c>
      <c r="E109" s="66">
        <f t="shared" si="8"/>
        <v>1425318.58</v>
      </c>
    </row>
    <row r="110" spans="1:5" s="108" customFormat="1" ht="16.5" customHeight="1" x14ac:dyDescent="0.25">
      <c r="A110" s="70" t="s">
        <v>286</v>
      </c>
      <c r="B110" s="72" t="s">
        <v>287</v>
      </c>
      <c r="C110" s="69"/>
      <c r="D110" s="71">
        <f t="shared" si="8"/>
        <v>5075105</v>
      </c>
      <c r="E110" s="71">
        <f t="shared" si="8"/>
        <v>1425318.58</v>
      </c>
    </row>
    <row r="111" spans="1:5" s="108" customFormat="1" ht="47.25" x14ac:dyDescent="0.25">
      <c r="A111" s="73" t="s">
        <v>288</v>
      </c>
      <c r="B111" s="69" t="s">
        <v>289</v>
      </c>
      <c r="C111" s="69"/>
      <c r="D111" s="71">
        <f t="shared" si="8"/>
        <v>5075105</v>
      </c>
      <c r="E111" s="71">
        <f t="shared" si="8"/>
        <v>1425318.58</v>
      </c>
    </row>
    <row r="112" spans="1:5" s="108" customFormat="1" ht="16.5" customHeight="1" x14ac:dyDescent="0.25">
      <c r="A112" s="73" t="s">
        <v>290</v>
      </c>
      <c r="B112" s="69" t="s">
        <v>291</v>
      </c>
      <c r="C112" s="69"/>
      <c r="D112" s="71">
        <f>D113+D116+D119</f>
        <v>5075105</v>
      </c>
      <c r="E112" s="71">
        <f>E113+E116+E119</f>
        <v>1425318.58</v>
      </c>
    </row>
    <row r="113" spans="1:5" s="108" customFormat="1" ht="15.75" x14ac:dyDescent="0.25">
      <c r="A113" s="73" t="s">
        <v>292</v>
      </c>
      <c r="B113" s="69" t="s">
        <v>293</v>
      </c>
      <c r="C113" s="69"/>
      <c r="D113" s="71">
        <f>D114</f>
        <v>362260</v>
      </c>
      <c r="E113" s="71">
        <f>E114</f>
        <v>0</v>
      </c>
    </row>
    <row r="114" spans="1:5" s="108" customFormat="1" ht="16.5" customHeight="1" x14ac:dyDescent="0.25">
      <c r="A114" s="79" t="s">
        <v>213</v>
      </c>
      <c r="B114" s="69" t="s">
        <v>293</v>
      </c>
      <c r="C114" s="69" t="s">
        <v>214</v>
      </c>
      <c r="D114" s="71">
        <f>D115</f>
        <v>362260</v>
      </c>
      <c r="E114" s="71">
        <f>E115</f>
        <v>0</v>
      </c>
    </row>
    <row r="115" spans="1:5" s="108" customFormat="1" ht="31.5" x14ac:dyDescent="0.25">
      <c r="A115" s="79" t="s">
        <v>215</v>
      </c>
      <c r="B115" s="69" t="s">
        <v>293</v>
      </c>
      <c r="C115" s="69" t="s">
        <v>216</v>
      </c>
      <c r="D115" s="71">
        <v>362260</v>
      </c>
      <c r="E115" s="71"/>
    </row>
    <row r="116" spans="1:5" s="108" customFormat="1" ht="16.5" customHeight="1" x14ac:dyDescent="0.25">
      <c r="A116" s="77" t="s">
        <v>296</v>
      </c>
      <c r="B116" s="69" t="s">
        <v>297</v>
      </c>
      <c r="C116" s="72"/>
      <c r="D116" s="71">
        <f>D117</f>
        <v>4146444</v>
      </c>
      <c r="E116" s="71">
        <f>E117</f>
        <v>1425318.58</v>
      </c>
    </row>
    <row r="117" spans="1:5" s="108" customFormat="1" ht="16.5" customHeight="1" x14ac:dyDescent="0.25">
      <c r="A117" s="75" t="s">
        <v>213</v>
      </c>
      <c r="B117" s="69" t="s">
        <v>297</v>
      </c>
      <c r="C117" s="72" t="s">
        <v>214</v>
      </c>
      <c r="D117" s="71">
        <f>D118</f>
        <v>4146444</v>
      </c>
      <c r="E117" s="71">
        <f>E118</f>
        <v>1425318.58</v>
      </c>
    </row>
    <row r="118" spans="1:5" s="108" customFormat="1" ht="31.5" x14ac:dyDescent="0.25">
      <c r="A118" s="75" t="s">
        <v>215</v>
      </c>
      <c r="B118" s="69" t="s">
        <v>297</v>
      </c>
      <c r="C118" s="72" t="s">
        <v>216</v>
      </c>
      <c r="D118" s="71">
        <v>4146444</v>
      </c>
      <c r="E118" s="71">
        <v>1425318.58</v>
      </c>
    </row>
    <row r="119" spans="1:5" s="108" customFormat="1" ht="31.5" x14ac:dyDescent="0.25">
      <c r="A119" s="73" t="s">
        <v>298</v>
      </c>
      <c r="B119" s="72" t="s">
        <v>299</v>
      </c>
      <c r="C119" s="69"/>
      <c r="D119" s="71">
        <f t="shared" ref="D119:E122" si="9">D120</f>
        <v>566401</v>
      </c>
      <c r="E119" s="71">
        <f t="shared" si="9"/>
        <v>0</v>
      </c>
    </row>
    <row r="120" spans="1:5" s="108" customFormat="1" ht="16.5" customHeight="1" x14ac:dyDescent="0.25">
      <c r="A120" s="73" t="s">
        <v>300</v>
      </c>
      <c r="B120" s="72" t="s">
        <v>301</v>
      </c>
      <c r="C120" s="69"/>
      <c r="D120" s="71">
        <f t="shared" si="9"/>
        <v>566401</v>
      </c>
      <c r="E120" s="71">
        <f t="shared" si="9"/>
        <v>0</v>
      </c>
    </row>
    <row r="121" spans="1:5" s="108" customFormat="1" ht="31.5" x14ac:dyDescent="0.25">
      <c r="A121" s="73" t="s">
        <v>48</v>
      </c>
      <c r="B121" s="72" t="s">
        <v>302</v>
      </c>
      <c r="C121" s="69"/>
      <c r="D121" s="71">
        <f t="shared" si="9"/>
        <v>566401</v>
      </c>
      <c r="E121" s="71">
        <f t="shared" si="9"/>
        <v>0</v>
      </c>
    </row>
    <row r="122" spans="1:5" s="108" customFormat="1" ht="16.5" customHeight="1" x14ac:dyDescent="0.25">
      <c r="A122" s="75" t="s">
        <v>213</v>
      </c>
      <c r="B122" s="72" t="s">
        <v>302</v>
      </c>
      <c r="C122" s="69" t="s">
        <v>214</v>
      </c>
      <c r="D122" s="71">
        <f t="shared" si="9"/>
        <v>566401</v>
      </c>
      <c r="E122" s="71">
        <f t="shared" si="9"/>
        <v>0</v>
      </c>
    </row>
    <row r="123" spans="1:5" s="108" customFormat="1" ht="31.5" x14ac:dyDescent="0.25">
      <c r="A123" s="75" t="s">
        <v>215</v>
      </c>
      <c r="B123" s="72" t="s">
        <v>302</v>
      </c>
      <c r="C123" s="69" t="s">
        <v>216</v>
      </c>
      <c r="D123" s="71">
        <v>566401</v>
      </c>
      <c r="E123" s="71"/>
    </row>
    <row r="124" spans="1:5" s="108" customFormat="1" ht="31.5" x14ac:dyDescent="0.25">
      <c r="A124" s="67" t="s">
        <v>474</v>
      </c>
      <c r="B124" s="68" t="s">
        <v>332</v>
      </c>
      <c r="C124" s="68"/>
      <c r="D124" s="66">
        <f>D125</f>
        <v>5559745.21</v>
      </c>
      <c r="E124" s="66">
        <f>E125</f>
        <v>0</v>
      </c>
    </row>
    <row r="125" spans="1:5" s="108" customFormat="1" ht="15.75" x14ac:dyDescent="0.25">
      <c r="A125" s="73" t="s">
        <v>333</v>
      </c>
      <c r="B125" s="69" t="s">
        <v>334</v>
      </c>
      <c r="C125" s="69"/>
      <c r="D125" s="71">
        <f>D126+D129</f>
        <v>5559745.21</v>
      </c>
      <c r="E125" s="71">
        <f>E126+E129</f>
        <v>0</v>
      </c>
    </row>
    <row r="126" spans="1:5" s="108" customFormat="1" ht="31.5" x14ac:dyDescent="0.25">
      <c r="A126" s="73" t="s">
        <v>54</v>
      </c>
      <c r="B126" s="69" t="s">
        <v>335</v>
      </c>
      <c r="C126" s="69"/>
      <c r="D126" s="71">
        <f>D127</f>
        <v>1615058</v>
      </c>
      <c r="E126" s="71">
        <f>E127</f>
        <v>0</v>
      </c>
    </row>
    <row r="127" spans="1:5" s="108" customFormat="1" ht="16.5" customHeight="1" x14ac:dyDescent="0.25">
      <c r="A127" s="75" t="s">
        <v>213</v>
      </c>
      <c r="B127" s="69" t="s">
        <v>335</v>
      </c>
      <c r="C127" s="69" t="s">
        <v>214</v>
      </c>
      <c r="D127" s="71">
        <f>D128</f>
        <v>1615058</v>
      </c>
      <c r="E127" s="71">
        <f>E128</f>
        <v>0</v>
      </c>
    </row>
    <row r="128" spans="1:5" s="108" customFormat="1" ht="31.5" x14ac:dyDescent="0.25">
      <c r="A128" s="21" t="s">
        <v>215</v>
      </c>
      <c r="B128" s="69" t="s">
        <v>335</v>
      </c>
      <c r="C128" s="69" t="s">
        <v>216</v>
      </c>
      <c r="D128" s="71">
        <v>1615058</v>
      </c>
      <c r="E128" s="71"/>
    </row>
    <row r="129" spans="1:5" s="108" customFormat="1" ht="63" x14ac:dyDescent="0.25">
      <c r="A129" s="21" t="s">
        <v>439</v>
      </c>
      <c r="B129" s="16" t="s">
        <v>438</v>
      </c>
      <c r="C129" s="16"/>
      <c r="D129" s="19">
        <f>D130</f>
        <v>3944687.21</v>
      </c>
      <c r="E129" s="19">
        <f>E130</f>
        <v>0</v>
      </c>
    </row>
    <row r="130" spans="1:5" s="108" customFormat="1" ht="15.75" x14ac:dyDescent="0.25">
      <c r="A130" s="21" t="s">
        <v>213</v>
      </c>
      <c r="B130" s="16" t="s">
        <v>438</v>
      </c>
      <c r="C130" s="16" t="s">
        <v>214</v>
      </c>
      <c r="D130" s="19">
        <f>D131</f>
        <v>3944687.21</v>
      </c>
      <c r="E130" s="19">
        <f>E131</f>
        <v>0</v>
      </c>
    </row>
    <row r="131" spans="1:5" s="108" customFormat="1" ht="31.5" x14ac:dyDescent="0.25">
      <c r="A131" s="21" t="s">
        <v>215</v>
      </c>
      <c r="B131" s="16" t="s">
        <v>438</v>
      </c>
      <c r="C131" s="16" t="s">
        <v>216</v>
      </c>
      <c r="D131" s="19">
        <v>3944687.21</v>
      </c>
      <c r="E131" s="19"/>
    </row>
    <row r="132" spans="1:5" s="108" customFormat="1" ht="36.75" customHeight="1" x14ac:dyDescent="0.25">
      <c r="A132" s="67" t="s">
        <v>475</v>
      </c>
      <c r="B132" s="68" t="s">
        <v>476</v>
      </c>
      <c r="C132" s="68"/>
      <c r="D132" s="66">
        <f t="shared" ref="D132:E134" si="10">D133</f>
        <v>6402762.5199999996</v>
      </c>
      <c r="E132" s="66">
        <f t="shared" si="10"/>
        <v>0</v>
      </c>
    </row>
    <row r="133" spans="1:5" s="108" customFormat="1" ht="15.75" x14ac:dyDescent="0.25">
      <c r="A133" s="70" t="s">
        <v>56</v>
      </c>
      <c r="B133" s="72" t="s">
        <v>338</v>
      </c>
      <c r="C133" s="72"/>
      <c r="D133" s="81">
        <f t="shared" si="10"/>
        <v>6402762.5199999996</v>
      </c>
      <c r="E133" s="71">
        <f t="shared" si="10"/>
        <v>0</v>
      </c>
    </row>
    <row r="134" spans="1:5" s="108" customFormat="1" ht="16.5" customHeight="1" x14ac:dyDescent="0.25">
      <c r="A134" s="75" t="s">
        <v>213</v>
      </c>
      <c r="B134" s="72" t="s">
        <v>338</v>
      </c>
      <c r="C134" s="72" t="s">
        <v>214</v>
      </c>
      <c r="D134" s="81">
        <f t="shared" si="10"/>
        <v>6402762.5199999996</v>
      </c>
      <c r="E134" s="71">
        <f t="shared" si="10"/>
        <v>0</v>
      </c>
    </row>
    <row r="135" spans="1:5" s="108" customFormat="1" ht="31.5" x14ac:dyDescent="0.25">
      <c r="A135" s="75" t="s">
        <v>215</v>
      </c>
      <c r="B135" s="72" t="s">
        <v>338</v>
      </c>
      <c r="C135" s="72" t="s">
        <v>216</v>
      </c>
      <c r="D135" s="81">
        <v>6402762.5199999996</v>
      </c>
      <c r="E135" s="71"/>
    </row>
    <row r="136" spans="1:5" s="108" customFormat="1" ht="33.75" customHeight="1" x14ac:dyDescent="0.25">
      <c r="A136" s="111" t="s">
        <v>304</v>
      </c>
      <c r="B136" s="112" t="s">
        <v>305</v>
      </c>
      <c r="C136" s="112"/>
      <c r="D136" s="66">
        <f t="shared" ref="D136:E140" si="11">D137</f>
        <v>100000</v>
      </c>
      <c r="E136" s="66">
        <f t="shared" si="11"/>
        <v>0</v>
      </c>
    </row>
    <row r="137" spans="1:5" s="108" customFormat="1" ht="16.5" customHeight="1" x14ac:dyDescent="0.25">
      <c r="A137" s="70" t="s">
        <v>306</v>
      </c>
      <c r="B137" s="72" t="s">
        <v>307</v>
      </c>
      <c r="C137" s="72"/>
      <c r="D137" s="71">
        <f t="shared" si="11"/>
        <v>100000</v>
      </c>
      <c r="E137" s="71">
        <f t="shared" si="11"/>
        <v>0</v>
      </c>
    </row>
    <row r="138" spans="1:5" s="108" customFormat="1" ht="31.5" x14ac:dyDescent="0.25">
      <c r="A138" s="70" t="s">
        <v>308</v>
      </c>
      <c r="B138" s="72" t="s">
        <v>309</v>
      </c>
      <c r="C138" s="72"/>
      <c r="D138" s="71">
        <f t="shared" si="11"/>
        <v>100000</v>
      </c>
      <c r="E138" s="71">
        <f t="shared" si="11"/>
        <v>0</v>
      </c>
    </row>
    <row r="139" spans="1:5" s="108" customFormat="1" ht="15.75" x14ac:dyDescent="0.25">
      <c r="A139" s="77" t="s">
        <v>50</v>
      </c>
      <c r="B139" s="72" t="s">
        <v>310</v>
      </c>
      <c r="C139" s="72"/>
      <c r="D139" s="71">
        <f t="shared" si="11"/>
        <v>100000</v>
      </c>
      <c r="E139" s="71">
        <f t="shared" si="11"/>
        <v>0</v>
      </c>
    </row>
    <row r="140" spans="1:5" s="108" customFormat="1" ht="16.5" customHeight="1" x14ac:dyDescent="0.25">
      <c r="A140" s="75" t="s">
        <v>213</v>
      </c>
      <c r="B140" s="72" t="s">
        <v>310</v>
      </c>
      <c r="C140" s="72" t="s">
        <v>214</v>
      </c>
      <c r="D140" s="71">
        <f t="shared" si="11"/>
        <v>100000</v>
      </c>
      <c r="E140" s="71">
        <f t="shared" si="11"/>
        <v>0</v>
      </c>
    </row>
    <row r="141" spans="1:5" s="108" customFormat="1" ht="31.5" x14ac:dyDescent="0.25">
      <c r="A141" s="75" t="s">
        <v>215</v>
      </c>
      <c r="B141" s="72" t="s">
        <v>310</v>
      </c>
      <c r="C141" s="72" t="s">
        <v>216</v>
      </c>
      <c r="D141" s="71">
        <v>100000</v>
      </c>
      <c r="E141" s="71"/>
    </row>
    <row r="142" spans="1:5" s="108" customFormat="1" ht="31.5" x14ac:dyDescent="0.25">
      <c r="A142" s="111" t="s">
        <v>477</v>
      </c>
      <c r="B142" s="18" t="s">
        <v>466</v>
      </c>
      <c r="C142" s="18"/>
      <c r="D142" s="66">
        <f t="shared" ref="D142:E146" si="12">D143</f>
        <v>20000</v>
      </c>
      <c r="E142" s="66">
        <f t="shared" si="12"/>
        <v>0</v>
      </c>
    </row>
    <row r="143" spans="1:5" s="108" customFormat="1" ht="15.75" x14ac:dyDescent="0.25">
      <c r="A143" s="77" t="s">
        <v>313</v>
      </c>
      <c r="B143" s="16" t="s">
        <v>467</v>
      </c>
      <c r="C143" s="16"/>
      <c r="D143" s="71">
        <f t="shared" si="12"/>
        <v>20000</v>
      </c>
      <c r="E143" s="71">
        <f t="shared" si="12"/>
        <v>0</v>
      </c>
    </row>
    <row r="144" spans="1:5" s="108" customFormat="1" ht="31.5" x14ac:dyDescent="0.25">
      <c r="A144" s="77" t="s">
        <v>315</v>
      </c>
      <c r="B144" s="16" t="s">
        <v>468</v>
      </c>
      <c r="C144" s="16"/>
      <c r="D144" s="71">
        <f t="shared" si="12"/>
        <v>20000</v>
      </c>
      <c r="E144" s="71">
        <f t="shared" si="12"/>
        <v>0</v>
      </c>
    </row>
    <row r="145" spans="1:5" s="108" customFormat="1" ht="31.5" x14ac:dyDescent="0.25">
      <c r="A145" s="77" t="s">
        <v>74</v>
      </c>
      <c r="B145" s="16" t="s">
        <v>469</v>
      </c>
      <c r="C145" s="16"/>
      <c r="D145" s="71">
        <f t="shared" si="12"/>
        <v>20000</v>
      </c>
      <c r="E145" s="71">
        <f t="shared" si="12"/>
        <v>0</v>
      </c>
    </row>
    <row r="146" spans="1:5" s="108" customFormat="1" ht="47.25" x14ac:dyDescent="0.25">
      <c r="A146" s="77" t="s">
        <v>318</v>
      </c>
      <c r="B146" s="16" t="s">
        <v>469</v>
      </c>
      <c r="C146" s="16" t="s">
        <v>227</v>
      </c>
      <c r="D146" s="71">
        <f t="shared" si="12"/>
        <v>20000</v>
      </c>
      <c r="E146" s="71">
        <f t="shared" si="12"/>
        <v>0</v>
      </c>
    </row>
    <row r="147" spans="1:5" s="108" customFormat="1" ht="47.25" x14ac:dyDescent="0.25">
      <c r="A147" s="77" t="s">
        <v>318</v>
      </c>
      <c r="B147" s="16" t="s">
        <v>469</v>
      </c>
      <c r="C147" s="16" t="s">
        <v>319</v>
      </c>
      <c r="D147" s="71">
        <v>20000</v>
      </c>
      <c r="E147" s="71"/>
    </row>
    <row r="148" spans="1:5" s="108" customFormat="1" ht="31.5" x14ac:dyDescent="0.25">
      <c r="A148" s="111" t="s">
        <v>478</v>
      </c>
      <c r="B148" s="18" t="s">
        <v>353</v>
      </c>
      <c r="C148" s="18"/>
      <c r="D148" s="116">
        <f t="shared" ref="D148:E151" si="13">D149</f>
        <v>50000</v>
      </c>
      <c r="E148" s="66">
        <f t="shared" si="13"/>
        <v>0</v>
      </c>
    </row>
    <row r="149" spans="1:5" s="108" customFormat="1" ht="31.5" x14ac:dyDescent="0.25">
      <c r="A149" s="21" t="s">
        <v>354</v>
      </c>
      <c r="B149" s="16" t="s">
        <v>355</v>
      </c>
      <c r="C149" s="16"/>
      <c r="D149" s="30">
        <f t="shared" si="13"/>
        <v>50000</v>
      </c>
      <c r="E149" s="71">
        <f t="shared" si="13"/>
        <v>0</v>
      </c>
    </row>
    <row r="150" spans="1:5" s="108" customFormat="1" ht="15.75" x14ac:dyDescent="0.25">
      <c r="A150" s="21" t="s">
        <v>46</v>
      </c>
      <c r="B150" s="16" t="s">
        <v>356</v>
      </c>
      <c r="C150" s="16"/>
      <c r="D150" s="30">
        <f t="shared" si="13"/>
        <v>50000</v>
      </c>
      <c r="E150" s="71">
        <f t="shared" si="13"/>
        <v>0</v>
      </c>
    </row>
    <row r="151" spans="1:5" s="108" customFormat="1" ht="47.25" x14ac:dyDescent="0.25">
      <c r="A151" s="21" t="s">
        <v>209</v>
      </c>
      <c r="B151" s="16" t="s">
        <v>356</v>
      </c>
      <c r="C151" s="16" t="s">
        <v>210</v>
      </c>
      <c r="D151" s="30">
        <f t="shared" si="13"/>
        <v>50000</v>
      </c>
      <c r="E151" s="71">
        <f t="shared" si="13"/>
        <v>0</v>
      </c>
    </row>
    <row r="152" spans="1:5" s="108" customFormat="1" ht="15.75" x14ac:dyDescent="0.25">
      <c r="A152" s="21" t="s">
        <v>243</v>
      </c>
      <c r="B152" s="16" t="s">
        <v>356</v>
      </c>
      <c r="C152" s="16" t="s">
        <v>212</v>
      </c>
      <c r="D152" s="30">
        <v>50000</v>
      </c>
      <c r="E152" s="71"/>
    </row>
    <row r="153" spans="1:5" s="108" customFormat="1" ht="28.5" customHeight="1" x14ac:dyDescent="0.25">
      <c r="A153" s="67" t="s">
        <v>479</v>
      </c>
      <c r="B153" s="68" t="s">
        <v>238</v>
      </c>
      <c r="C153" s="68"/>
      <c r="D153" s="66">
        <f>D154</f>
        <v>3615480</v>
      </c>
      <c r="E153" s="66">
        <f>E154</f>
        <v>1268361.2</v>
      </c>
    </row>
    <row r="154" spans="1:5" s="108" customFormat="1" ht="47.25" x14ac:dyDescent="0.25">
      <c r="A154" s="73" t="s">
        <v>239</v>
      </c>
      <c r="B154" s="69" t="s">
        <v>240</v>
      </c>
      <c r="C154" s="69"/>
      <c r="D154" s="71">
        <f>D155</f>
        <v>3615480</v>
      </c>
      <c r="E154" s="71">
        <f>E155</f>
        <v>1268361.2</v>
      </c>
    </row>
    <row r="155" spans="1:5" s="108" customFormat="1" ht="31.5" x14ac:dyDescent="0.25">
      <c r="A155" s="73" t="s">
        <v>39</v>
      </c>
      <c r="B155" s="69" t="s">
        <v>241</v>
      </c>
      <c r="C155" s="69"/>
      <c r="D155" s="71">
        <f>D156+D159</f>
        <v>3615480</v>
      </c>
      <c r="E155" s="71">
        <f>E156+E159</f>
        <v>1268361.2</v>
      </c>
    </row>
    <row r="156" spans="1:5" s="108" customFormat="1" ht="45.75" customHeight="1" x14ac:dyDescent="0.25">
      <c r="A156" s="70" t="s">
        <v>209</v>
      </c>
      <c r="B156" s="69" t="s">
        <v>241</v>
      </c>
      <c r="C156" s="69" t="s">
        <v>210</v>
      </c>
      <c r="D156" s="71">
        <f>D158+D157</f>
        <v>3460480</v>
      </c>
      <c r="E156" s="71">
        <f>E158+E157</f>
        <v>1264311.2</v>
      </c>
    </row>
    <row r="157" spans="1:5" s="108" customFormat="1" ht="15.75" x14ac:dyDescent="0.25">
      <c r="A157" s="70" t="s">
        <v>231</v>
      </c>
      <c r="B157" s="69" t="s">
        <v>241</v>
      </c>
      <c r="C157" s="69" t="s">
        <v>242</v>
      </c>
      <c r="D157" s="71">
        <v>70000</v>
      </c>
      <c r="E157" s="71"/>
    </row>
    <row r="158" spans="1:5" s="108" customFormat="1" ht="16.5" customHeight="1" x14ac:dyDescent="0.25">
      <c r="A158" s="70" t="s">
        <v>211</v>
      </c>
      <c r="B158" s="69" t="s">
        <v>241</v>
      </c>
      <c r="C158" s="69" t="s">
        <v>212</v>
      </c>
      <c r="D158" s="71">
        <v>3390480</v>
      </c>
      <c r="E158" s="71">
        <v>1264311.2</v>
      </c>
    </row>
    <row r="159" spans="1:5" s="108" customFormat="1" ht="16.5" customHeight="1" x14ac:dyDescent="0.25">
      <c r="A159" s="70" t="s">
        <v>213</v>
      </c>
      <c r="B159" s="69" t="s">
        <v>241</v>
      </c>
      <c r="C159" s="69" t="s">
        <v>214</v>
      </c>
      <c r="D159" s="71">
        <f>D160</f>
        <v>155000</v>
      </c>
      <c r="E159" s="71">
        <f>E160</f>
        <v>4050</v>
      </c>
    </row>
    <row r="160" spans="1:5" s="108" customFormat="1" ht="31.5" x14ac:dyDescent="0.25">
      <c r="A160" s="70" t="s">
        <v>215</v>
      </c>
      <c r="B160" s="69" t="s">
        <v>241</v>
      </c>
      <c r="C160" s="69" t="s">
        <v>216</v>
      </c>
      <c r="D160" s="71">
        <v>155000</v>
      </c>
      <c r="E160" s="71">
        <v>4050</v>
      </c>
    </row>
    <row r="161" spans="1:5" s="108" customFormat="1" ht="31.5" x14ac:dyDescent="0.25">
      <c r="A161" s="17" t="s">
        <v>480</v>
      </c>
      <c r="B161" s="112" t="s">
        <v>223</v>
      </c>
      <c r="C161" s="112"/>
      <c r="D161" s="66">
        <f>D162+D169+D166</f>
        <v>1009336</v>
      </c>
      <c r="E161" s="66">
        <f>E162+E169+E166</f>
        <v>101556</v>
      </c>
    </row>
    <row r="162" spans="1:5" s="108" customFormat="1" ht="31.5" x14ac:dyDescent="0.25">
      <c r="A162" s="70" t="s">
        <v>481</v>
      </c>
      <c r="B162" s="72" t="s">
        <v>482</v>
      </c>
      <c r="C162" s="72"/>
      <c r="D162" s="71">
        <f t="shared" ref="D162:E164" si="14">D163</f>
        <v>100000</v>
      </c>
      <c r="E162" s="71">
        <f t="shared" si="14"/>
        <v>0</v>
      </c>
    </row>
    <row r="163" spans="1:5" s="108" customFormat="1" ht="15" customHeight="1" x14ac:dyDescent="0.25">
      <c r="A163" s="70" t="s">
        <v>224</v>
      </c>
      <c r="B163" s="72" t="s">
        <v>482</v>
      </c>
      <c r="C163" s="72"/>
      <c r="D163" s="71">
        <f t="shared" si="14"/>
        <v>100000</v>
      </c>
      <c r="E163" s="71">
        <f t="shared" si="14"/>
        <v>0</v>
      </c>
    </row>
    <row r="164" spans="1:5" s="108" customFormat="1" ht="15.75" x14ac:dyDescent="0.25">
      <c r="A164" s="70" t="s">
        <v>226</v>
      </c>
      <c r="B164" s="72" t="s">
        <v>482</v>
      </c>
      <c r="C164" s="72" t="s">
        <v>227</v>
      </c>
      <c r="D164" s="71">
        <f t="shared" si="14"/>
        <v>100000</v>
      </c>
      <c r="E164" s="71">
        <f t="shared" si="14"/>
        <v>0</v>
      </c>
    </row>
    <row r="165" spans="1:5" s="108" customFormat="1" ht="15.75" x14ac:dyDescent="0.25">
      <c r="A165" s="70" t="s">
        <v>228</v>
      </c>
      <c r="B165" s="72" t="s">
        <v>482</v>
      </c>
      <c r="C165" s="72" t="s">
        <v>3</v>
      </c>
      <c r="D165" s="71">
        <v>100000</v>
      </c>
      <c r="E165" s="71"/>
    </row>
    <row r="166" spans="1:5" s="108" customFormat="1" ht="31.5" x14ac:dyDescent="0.25">
      <c r="A166" s="15" t="s">
        <v>436</v>
      </c>
      <c r="B166" s="16" t="s">
        <v>437</v>
      </c>
      <c r="C166" s="16"/>
      <c r="D166" s="19">
        <f>D167</f>
        <v>609336</v>
      </c>
      <c r="E166" s="19">
        <f>E167</f>
        <v>101556</v>
      </c>
    </row>
    <row r="167" spans="1:5" s="108" customFormat="1" ht="15.75" x14ac:dyDescent="0.25">
      <c r="A167" s="15" t="s">
        <v>231</v>
      </c>
      <c r="B167" s="16" t="s">
        <v>437</v>
      </c>
      <c r="C167" s="16" t="s">
        <v>210</v>
      </c>
      <c r="D167" s="19">
        <f>D168</f>
        <v>609336</v>
      </c>
      <c r="E167" s="19">
        <f>E168</f>
        <v>101556</v>
      </c>
    </row>
    <row r="168" spans="1:5" s="108" customFormat="1" ht="15.75" x14ac:dyDescent="0.25">
      <c r="A168" s="15" t="s">
        <v>211</v>
      </c>
      <c r="B168" s="16" t="s">
        <v>437</v>
      </c>
      <c r="C168" s="16" t="s">
        <v>212</v>
      </c>
      <c r="D168" s="19">
        <v>609336</v>
      </c>
      <c r="E168" s="19">
        <v>101556</v>
      </c>
    </row>
    <row r="169" spans="1:5" s="108" customFormat="1" ht="31.5" x14ac:dyDescent="0.25">
      <c r="A169" s="92" t="s">
        <v>59</v>
      </c>
      <c r="B169" s="72" t="s">
        <v>339</v>
      </c>
      <c r="C169" s="72"/>
      <c r="D169" s="71">
        <f>D170</f>
        <v>300000</v>
      </c>
      <c r="E169" s="71">
        <f>E170</f>
        <v>0</v>
      </c>
    </row>
    <row r="170" spans="1:5" s="108" customFormat="1" ht="16.5" customHeight="1" x14ac:dyDescent="0.25">
      <c r="A170" s="92" t="s">
        <v>213</v>
      </c>
      <c r="B170" s="72" t="s">
        <v>339</v>
      </c>
      <c r="C170" s="72" t="s">
        <v>214</v>
      </c>
      <c r="D170" s="71">
        <f>D171</f>
        <v>300000</v>
      </c>
      <c r="E170" s="71">
        <f>E171</f>
        <v>0</v>
      </c>
    </row>
    <row r="171" spans="1:5" s="108" customFormat="1" ht="31.5" x14ac:dyDescent="0.25">
      <c r="A171" s="92" t="s">
        <v>215</v>
      </c>
      <c r="B171" s="72" t="s">
        <v>339</v>
      </c>
      <c r="C171" s="72" t="s">
        <v>216</v>
      </c>
      <c r="D171" s="71">
        <v>300000</v>
      </c>
      <c r="E171" s="71"/>
    </row>
    <row r="172" spans="1:5" s="117" customFormat="1" ht="15.75" x14ac:dyDescent="0.25">
      <c r="A172" s="67" t="s">
        <v>75</v>
      </c>
      <c r="B172" s="68" t="s">
        <v>483</v>
      </c>
      <c r="C172" s="112"/>
      <c r="D172" s="66">
        <f t="shared" ref="D172:E174" si="15">D173</f>
        <v>83712</v>
      </c>
      <c r="E172" s="66">
        <f t="shared" si="15"/>
        <v>83712</v>
      </c>
    </row>
    <row r="173" spans="1:5" s="108" customFormat="1" ht="47.25" x14ac:dyDescent="0.25">
      <c r="A173" s="73" t="s">
        <v>427</v>
      </c>
      <c r="B173" s="69" t="s">
        <v>428</v>
      </c>
      <c r="C173" s="68"/>
      <c r="D173" s="94">
        <f t="shared" si="15"/>
        <v>83712</v>
      </c>
      <c r="E173" s="71">
        <f t="shared" si="15"/>
        <v>83712</v>
      </c>
    </row>
    <row r="174" spans="1:5" s="108" customFormat="1" ht="15.75" x14ac:dyDescent="0.25">
      <c r="A174" s="73" t="s">
        <v>401</v>
      </c>
      <c r="B174" s="69" t="s">
        <v>428</v>
      </c>
      <c r="C174" s="69" t="s">
        <v>9</v>
      </c>
      <c r="D174" s="94">
        <f t="shared" si="15"/>
        <v>83712</v>
      </c>
      <c r="E174" s="71">
        <f t="shared" si="15"/>
        <v>83712</v>
      </c>
    </row>
    <row r="175" spans="1:5" s="108" customFormat="1" ht="15.75" x14ac:dyDescent="0.25">
      <c r="A175" s="73" t="s">
        <v>402</v>
      </c>
      <c r="B175" s="69" t="s">
        <v>428</v>
      </c>
      <c r="C175" s="69" t="s">
        <v>7</v>
      </c>
      <c r="D175" s="94">
        <v>83712</v>
      </c>
      <c r="E175" s="71">
        <v>83712</v>
      </c>
    </row>
    <row r="176" spans="1:5" s="118" customFormat="1" ht="31.5" x14ac:dyDescent="0.25">
      <c r="A176" s="17" t="s">
        <v>340</v>
      </c>
      <c r="B176" s="18" t="s">
        <v>341</v>
      </c>
      <c r="C176" s="18"/>
      <c r="D176" s="14">
        <f>D177</f>
        <v>8518437.5200000014</v>
      </c>
      <c r="E176" s="71">
        <f>E177</f>
        <v>1611418.6600000001</v>
      </c>
    </row>
    <row r="177" spans="1:5" s="118" customFormat="1" ht="16.5" customHeight="1" x14ac:dyDescent="0.25">
      <c r="A177" s="15" t="s">
        <v>470</v>
      </c>
      <c r="B177" s="16" t="s">
        <v>343</v>
      </c>
      <c r="C177" s="18"/>
      <c r="D177" s="19">
        <f>D178</f>
        <v>8518437.5200000014</v>
      </c>
      <c r="E177" s="71">
        <f>E178</f>
        <v>1611418.6600000001</v>
      </c>
    </row>
    <row r="178" spans="1:5" s="118" customFormat="1" ht="15.75" x14ac:dyDescent="0.25">
      <c r="A178" s="23" t="s">
        <v>344</v>
      </c>
      <c r="B178" s="16" t="s">
        <v>345</v>
      </c>
      <c r="C178" s="18"/>
      <c r="D178" s="19">
        <f>D179+D181</f>
        <v>8518437.5200000014</v>
      </c>
      <c r="E178" s="19">
        <f>E179+E181</f>
        <v>1611418.6600000001</v>
      </c>
    </row>
    <row r="179" spans="1:5" s="118" customFormat="1" ht="16.5" customHeight="1" x14ac:dyDescent="0.25">
      <c r="A179" s="21" t="s">
        <v>213</v>
      </c>
      <c r="B179" s="16" t="s">
        <v>345</v>
      </c>
      <c r="C179" s="16" t="s">
        <v>214</v>
      </c>
      <c r="D179" s="19">
        <f>D180</f>
        <v>8518281.2100000009</v>
      </c>
      <c r="E179" s="71">
        <f>E180</f>
        <v>1611262.35</v>
      </c>
    </row>
    <row r="180" spans="1:5" s="118" customFormat="1" ht="31.5" x14ac:dyDescent="0.25">
      <c r="A180" s="21" t="s">
        <v>215</v>
      </c>
      <c r="B180" s="16" t="s">
        <v>345</v>
      </c>
      <c r="C180" s="16" t="s">
        <v>216</v>
      </c>
      <c r="D180" s="19">
        <v>8518281.2100000009</v>
      </c>
      <c r="E180" s="71">
        <v>1611262.35</v>
      </c>
    </row>
    <row r="181" spans="1:5" s="118" customFormat="1" ht="15.75" x14ac:dyDescent="0.25">
      <c r="A181" s="45" t="s">
        <v>440</v>
      </c>
      <c r="B181" s="16" t="s">
        <v>345</v>
      </c>
      <c r="C181" s="16" t="s">
        <v>227</v>
      </c>
      <c r="D181" s="19">
        <f>D182</f>
        <v>156.31</v>
      </c>
      <c r="E181" s="19">
        <f>E182</f>
        <v>156.31</v>
      </c>
    </row>
    <row r="182" spans="1:5" s="118" customFormat="1" ht="15.75" x14ac:dyDescent="0.25">
      <c r="A182" s="45" t="s">
        <v>235</v>
      </c>
      <c r="B182" s="16" t="s">
        <v>345</v>
      </c>
      <c r="C182" s="16" t="s">
        <v>236</v>
      </c>
      <c r="D182" s="19">
        <v>156.31</v>
      </c>
      <c r="E182" s="19">
        <v>156.31</v>
      </c>
    </row>
    <row r="183" spans="1:5" s="108" customFormat="1" ht="15.75" x14ac:dyDescent="0.25">
      <c r="A183" s="119" t="s">
        <v>430</v>
      </c>
      <c r="B183" s="112" t="s">
        <v>432</v>
      </c>
      <c r="C183" s="69"/>
      <c r="D183" s="90">
        <f t="shared" ref="D183:E185" si="16">D184</f>
        <v>80000</v>
      </c>
      <c r="E183" s="66">
        <f t="shared" si="16"/>
        <v>14527.5</v>
      </c>
    </row>
    <row r="184" spans="1:5" s="108" customFormat="1" ht="15.75" x14ac:dyDescent="0.25">
      <c r="A184" s="95" t="s">
        <v>433</v>
      </c>
      <c r="B184" s="72" t="s">
        <v>434</v>
      </c>
      <c r="C184" s="72"/>
      <c r="D184" s="91">
        <f t="shared" si="16"/>
        <v>80000</v>
      </c>
      <c r="E184" s="71">
        <f t="shared" si="16"/>
        <v>14527.5</v>
      </c>
    </row>
    <row r="185" spans="1:5" s="108" customFormat="1" ht="16.5" customHeight="1" x14ac:dyDescent="0.25">
      <c r="A185" s="70" t="s">
        <v>213</v>
      </c>
      <c r="B185" s="72" t="s">
        <v>434</v>
      </c>
      <c r="C185" s="72" t="s">
        <v>214</v>
      </c>
      <c r="D185" s="91">
        <f t="shared" si="16"/>
        <v>80000</v>
      </c>
      <c r="E185" s="71">
        <f t="shared" si="16"/>
        <v>14527.5</v>
      </c>
    </row>
    <row r="186" spans="1:5" s="108" customFormat="1" ht="31.5" x14ac:dyDescent="0.25">
      <c r="A186" s="70" t="s">
        <v>215</v>
      </c>
      <c r="B186" s="72" t="s">
        <v>434</v>
      </c>
      <c r="C186" s="72" t="s">
        <v>216</v>
      </c>
      <c r="D186" s="91">
        <v>80000</v>
      </c>
      <c r="E186" s="71">
        <v>14527.5</v>
      </c>
    </row>
    <row r="187" spans="1:5" s="121" customFormat="1" ht="16.5" customHeight="1" x14ac:dyDescent="0.25">
      <c r="A187" s="109" t="s">
        <v>247</v>
      </c>
      <c r="B187" s="120" t="s">
        <v>248</v>
      </c>
      <c r="C187" s="68"/>
      <c r="D187" s="66">
        <f>D188</f>
        <v>902900</v>
      </c>
      <c r="E187" s="66">
        <f>E188</f>
        <v>163115.75999999998</v>
      </c>
    </row>
    <row r="188" spans="1:5" s="121" customFormat="1" ht="15.75" x14ac:dyDescent="0.25">
      <c r="A188" s="75" t="s">
        <v>249</v>
      </c>
      <c r="B188" s="76" t="s">
        <v>250</v>
      </c>
      <c r="C188" s="69"/>
      <c r="D188" s="71">
        <f>D189</f>
        <v>902900</v>
      </c>
      <c r="E188" s="71">
        <f>E189</f>
        <v>163115.75999999998</v>
      </c>
    </row>
    <row r="189" spans="1:5" s="121" customFormat="1" ht="31.5" x14ac:dyDescent="0.25">
      <c r="A189" s="77" t="s">
        <v>463</v>
      </c>
      <c r="B189" s="76" t="s">
        <v>252</v>
      </c>
      <c r="C189" s="69"/>
      <c r="D189" s="71">
        <f>D190+D192</f>
        <v>902900</v>
      </c>
      <c r="E189" s="71">
        <f>E190+E192</f>
        <v>163115.75999999998</v>
      </c>
    </row>
    <row r="190" spans="1:5" s="121" customFormat="1" ht="47.25" x14ac:dyDescent="0.25">
      <c r="A190" s="73" t="s">
        <v>253</v>
      </c>
      <c r="B190" s="76" t="s">
        <v>252</v>
      </c>
      <c r="C190" s="69" t="s">
        <v>210</v>
      </c>
      <c r="D190" s="71">
        <f>D191</f>
        <v>812859</v>
      </c>
      <c r="E190" s="71">
        <f>E191</f>
        <v>161395.18</v>
      </c>
    </row>
    <row r="191" spans="1:5" s="121" customFormat="1" ht="15.75" x14ac:dyDescent="0.25">
      <c r="A191" s="73" t="s">
        <v>464</v>
      </c>
      <c r="B191" s="76" t="s">
        <v>252</v>
      </c>
      <c r="C191" s="69" t="s">
        <v>212</v>
      </c>
      <c r="D191" s="71">
        <v>812859</v>
      </c>
      <c r="E191" s="71">
        <v>161395.18</v>
      </c>
    </row>
    <row r="192" spans="1:5" s="121" customFormat="1" ht="15.75" x14ac:dyDescent="0.25">
      <c r="A192" s="73" t="s">
        <v>254</v>
      </c>
      <c r="B192" s="76" t="s">
        <v>252</v>
      </c>
      <c r="C192" s="69" t="s">
        <v>214</v>
      </c>
      <c r="D192" s="71">
        <f>D193</f>
        <v>90041</v>
      </c>
      <c r="E192" s="71">
        <f>E193</f>
        <v>1720.58</v>
      </c>
    </row>
    <row r="193" spans="1:5" s="121" customFormat="1" ht="15.75" x14ac:dyDescent="0.25">
      <c r="A193" s="73" t="s">
        <v>255</v>
      </c>
      <c r="B193" s="76" t="s">
        <v>252</v>
      </c>
      <c r="C193" s="69" t="s">
        <v>216</v>
      </c>
      <c r="D193" s="71">
        <v>90041</v>
      </c>
      <c r="E193" s="71">
        <v>1720.58</v>
      </c>
    </row>
  </sheetData>
  <mergeCells count="2">
    <mergeCell ref="C1:E1"/>
    <mergeCell ref="A2:E2"/>
  </mergeCells>
  <pageMargins left="0.59055118110236227" right="0.39370078740157483" top="0.39370078740157483" bottom="0.39370078740157483" header="0" footer="0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F8" sqref="F8"/>
    </sheetView>
  </sheetViews>
  <sheetFormatPr defaultRowHeight="15" x14ac:dyDescent="0.25"/>
  <cols>
    <col min="1" max="1" width="28.28515625" customWidth="1"/>
    <col min="2" max="2" width="46.28515625" customWidth="1"/>
    <col min="3" max="4" width="20.7109375" customWidth="1"/>
  </cols>
  <sheetData>
    <row r="1" spans="1:5" ht="46.5" customHeight="1" x14ac:dyDescent="0.25">
      <c r="A1" s="46"/>
      <c r="B1" s="47"/>
      <c r="C1" s="153" t="s">
        <v>462</v>
      </c>
      <c r="D1" s="153"/>
      <c r="E1" s="42"/>
    </row>
    <row r="2" spans="1:5" ht="64.5" customHeight="1" x14ac:dyDescent="0.25">
      <c r="A2" s="162" t="s">
        <v>461</v>
      </c>
      <c r="B2" s="163"/>
      <c r="C2" s="163"/>
      <c r="D2" s="164"/>
    </row>
    <row r="3" spans="1:5" x14ac:dyDescent="0.25">
      <c r="A3" s="48"/>
      <c r="B3" s="49"/>
      <c r="C3" s="50"/>
      <c r="D3" s="4" t="s">
        <v>82</v>
      </c>
    </row>
    <row r="4" spans="1:5" ht="94.5" customHeight="1" x14ac:dyDescent="0.25">
      <c r="A4" s="52" t="s">
        <v>441</v>
      </c>
      <c r="B4" s="52" t="s">
        <v>0</v>
      </c>
      <c r="C4" s="52" t="s">
        <v>443</v>
      </c>
      <c r="D4" s="52" t="s">
        <v>8</v>
      </c>
    </row>
    <row r="5" spans="1:5" ht="47.25" x14ac:dyDescent="0.25">
      <c r="A5" s="53" t="s">
        <v>444</v>
      </c>
      <c r="B5" s="54" t="s">
        <v>445</v>
      </c>
      <c r="C5" s="55">
        <f>SUM(C6+C9)</f>
        <v>4990607</v>
      </c>
      <c r="D5" s="55">
        <f>SUM(D6+D9)</f>
        <v>7843892.3100000005</v>
      </c>
    </row>
    <row r="6" spans="1:5" ht="47.25" x14ac:dyDescent="0.25">
      <c r="A6" s="53" t="s">
        <v>446</v>
      </c>
      <c r="B6" s="54" t="s">
        <v>447</v>
      </c>
      <c r="C6" s="55">
        <f>SUM(C7+C8)</f>
        <v>0</v>
      </c>
      <c r="D6" s="55">
        <f>SUM(D7+D8)</f>
        <v>0</v>
      </c>
    </row>
    <row r="7" spans="1:5" ht="47.25" x14ac:dyDescent="0.25">
      <c r="A7" s="53" t="s">
        <v>448</v>
      </c>
      <c r="B7" s="57" t="s">
        <v>449</v>
      </c>
      <c r="C7" s="56">
        <v>0</v>
      </c>
      <c r="D7" s="56">
        <v>0</v>
      </c>
    </row>
    <row r="8" spans="1:5" ht="50.25" customHeight="1" x14ac:dyDescent="0.25">
      <c r="A8" s="53" t="s">
        <v>450</v>
      </c>
      <c r="B8" s="57" t="s">
        <v>451</v>
      </c>
      <c r="C8" s="56">
        <v>0</v>
      </c>
      <c r="D8" s="56">
        <v>0</v>
      </c>
    </row>
    <row r="9" spans="1:5" ht="15.75" x14ac:dyDescent="0.25">
      <c r="A9" s="53" t="s">
        <v>452</v>
      </c>
      <c r="B9" s="54" t="s">
        <v>442</v>
      </c>
      <c r="C9" s="55">
        <f>SUM(C11+C13)</f>
        <v>4990607</v>
      </c>
      <c r="D9" s="55">
        <f>SUM(D11+D13)</f>
        <v>7843892.3100000005</v>
      </c>
    </row>
    <row r="10" spans="1:5" ht="15.75" x14ac:dyDescent="0.25">
      <c r="A10" s="53" t="s">
        <v>453</v>
      </c>
      <c r="B10" s="57" t="s">
        <v>454</v>
      </c>
      <c r="C10" s="56">
        <f>SUM(C11)</f>
        <v>-72124741.209999993</v>
      </c>
      <c r="D10" s="56">
        <f>SUM(D11)</f>
        <v>-6786421.7699999996</v>
      </c>
    </row>
    <row r="11" spans="1:5" ht="31.5" x14ac:dyDescent="0.25">
      <c r="A11" s="53" t="s">
        <v>455</v>
      </c>
      <c r="B11" s="57" t="s">
        <v>456</v>
      </c>
      <c r="C11" s="56">
        <v>-72124741.209999993</v>
      </c>
      <c r="D11" s="56">
        <v>-6786421.7699999996</v>
      </c>
    </row>
    <row r="12" spans="1:5" ht="15.75" x14ac:dyDescent="0.25">
      <c r="A12" s="53" t="s">
        <v>457</v>
      </c>
      <c r="B12" s="57" t="s">
        <v>458</v>
      </c>
      <c r="C12" s="56">
        <f>SUM(C13)</f>
        <v>77115348.209999993</v>
      </c>
      <c r="D12" s="56">
        <f>SUM(D13)</f>
        <v>14630314.08</v>
      </c>
    </row>
    <row r="13" spans="1:5" ht="31.5" x14ac:dyDescent="0.25">
      <c r="A13" s="53" t="s">
        <v>459</v>
      </c>
      <c r="B13" s="57" t="s">
        <v>460</v>
      </c>
      <c r="C13" s="56">
        <v>77115348.209999993</v>
      </c>
      <c r="D13" s="56">
        <v>14630314.08</v>
      </c>
    </row>
  </sheetData>
  <mergeCells count="2">
    <mergeCell ref="C1:D1"/>
    <mergeCell ref="A2:D2"/>
  </mergeCells>
  <pageMargins left="0.7" right="0.7" top="0.75" bottom="0.75" header="0.3" footer="0.3"/>
  <pageSetup paperSize="9" scale="75" orientation="portrait" r:id="rId1"/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D0BB64-D247-475F-9150-E1A248A990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Прил 1</vt:lpstr>
      <vt:lpstr>Прил 2</vt:lpstr>
      <vt:lpstr>Прил 3</vt:lpstr>
      <vt:lpstr>прил 4</vt:lpstr>
      <vt:lpstr>прил 5</vt:lpstr>
      <vt:lpstr>'Прил 3'!Область_печати</vt:lpstr>
      <vt:lpstr>'прил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Годунова-ПК\Годунова</dc:creator>
  <cp:lastModifiedBy>GL-BUH</cp:lastModifiedBy>
  <cp:lastPrinted>2023-04-24T12:24:40Z</cp:lastPrinted>
  <dcterms:created xsi:type="dcterms:W3CDTF">2020-04-01T06:37:20Z</dcterms:created>
  <dcterms:modified xsi:type="dcterms:W3CDTF">2023-04-26T12:21:10Z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Годунова месячный отчет.xlsx</vt:lpwstr>
  </property>
  <property fmtid="{D5CDD505-2E9C-101B-9397-08002B2CF9AE}" pid="3" name="Название отчета">
    <vt:lpwstr>Годунова месячный отчет.xlsx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19.2.2804.199584582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user_7_15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